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Honza\Dropbox\5Vyběrová řízení\Připravovaná VŘ\2017 Kam Žeh\2017_OPŽP_Obecní úřad\01_ZD\"/>
    </mc:Choice>
  </mc:AlternateContent>
  <bookViews>
    <workbookView xWindow="0" yWindow="0" windowWidth="38400" windowHeight="17010" activeTab="1" xr2:uid="{00000000-000D-0000-FFFF-FFFF00000000}"/>
  </bookViews>
  <sheets>
    <sheet name="Rekapitulace stavby" sheetId="1" r:id="rId1"/>
    <sheet name="Zehrovice - Obecní úřad -..." sheetId="2" r:id="rId2"/>
  </sheets>
  <definedNames>
    <definedName name="_xlnm.Print_Titles" localSheetId="0">'Rekapitulace stavby'!$85:$85</definedName>
    <definedName name="_xlnm.Print_Titles" localSheetId="1">'Zehrovice - Obecní úřad -...'!$139:$139</definedName>
    <definedName name="_xlnm.Print_Area" localSheetId="0">'Rekapitulace stavby'!$C$4:$AP$70,'Rekapitulace stavby'!$C$76:$AP$96</definedName>
    <definedName name="_xlnm.Print_Area" localSheetId="1">'Zehrovice - Obecní úřad -...'!$C$4:$Q$70,'Zehrovice - Obecní úřad -...'!$C$76:$Q$124,'Zehrovice - Obecní úřad -...'!$C$130:$Q$605</definedName>
  </definedNames>
  <calcPr calcId="171027"/>
</workbook>
</file>

<file path=xl/calcChain.xml><?xml version="1.0" encoding="utf-8"?>
<calcChain xmlns="http://schemas.openxmlformats.org/spreadsheetml/2006/main">
  <c r="N605" i="2" l="1"/>
  <c r="AY88" i="1"/>
  <c r="AX88" i="1"/>
  <c r="BI604" i="2"/>
  <c r="BH604" i="2"/>
  <c r="BG604" i="2"/>
  <c r="BF604" i="2"/>
  <c r="AA604" i="2"/>
  <c r="AA603" i="2" s="1"/>
  <c r="Y604" i="2"/>
  <c r="Y603" i="2"/>
  <c r="W604" i="2"/>
  <c r="W603" i="2" s="1"/>
  <c r="BK604" i="2"/>
  <c r="BK603" i="2" s="1"/>
  <c r="N603" i="2" s="1"/>
  <c r="N114" i="2" s="1"/>
  <c r="N604" i="2"/>
  <c r="BE604" i="2" s="1"/>
  <c r="BI602" i="2"/>
  <c r="BH602" i="2"/>
  <c r="BG602" i="2"/>
  <c r="BF602" i="2"/>
  <c r="AA602" i="2"/>
  <c r="Y602" i="2"/>
  <c r="W602" i="2"/>
  <c r="BK602" i="2"/>
  <c r="N602" i="2"/>
  <c r="BE602" i="2" s="1"/>
  <c r="BI601" i="2"/>
  <c r="BH601" i="2"/>
  <c r="BG601" i="2"/>
  <c r="BF601" i="2"/>
  <c r="AA601" i="2"/>
  <c r="Y601" i="2"/>
  <c r="W601" i="2"/>
  <c r="BK601" i="2"/>
  <c r="N601" i="2"/>
  <c r="BE601" i="2" s="1"/>
  <c r="BI600" i="2"/>
  <c r="BH600" i="2"/>
  <c r="BG600" i="2"/>
  <c r="BF600" i="2"/>
  <c r="AA600" i="2"/>
  <c r="Y600" i="2"/>
  <c r="W600" i="2"/>
  <c r="BK600" i="2"/>
  <c r="N600" i="2"/>
  <c r="BE600" i="2" s="1"/>
  <c r="BI599" i="2"/>
  <c r="BH599" i="2"/>
  <c r="BG599" i="2"/>
  <c r="BF599" i="2"/>
  <c r="AA599" i="2"/>
  <c r="Y599" i="2"/>
  <c r="W599" i="2"/>
  <c r="BK599" i="2"/>
  <c r="N599" i="2"/>
  <c r="BE599" i="2" s="1"/>
  <c r="BI598" i="2"/>
  <c r="BH598" i="2"/>
  <c r="BG598" i="2"/>
  <c r="BF598" i="2"/>
  <c r="AA598" i="2"/>
  <c r="AA597" i="2" s="1"/>
  <c r="Y598" i="2"/>
  <c r="Y597" i="2" s="1"/>
  <c r="Y596" i="2" s="1"/>
  <c r="W598" i="2"/>
  <c r="BK598" i="2"/>
  <c r="BK597" i="2" s="1"/>
  <c r="N597" i="2" s="1"/>
  <c r="N113" i="2" s="1"/>
  <c r="N598" i="2"/>
  <c r="BE598" i="2"/>
  <c r="BI595" i="2"/>
  <c r="BH595" i="2"/>
  <c r="BG595" i="2"/>
  <c r="BF595" i="2"/>
  <c r="AA595" i="2"/>
  <c r="Y595" i="2"/>
  <c r="W595" i="2"/>
  <c r="BK595" i="2"/>
  <c r="N595" i="2"/>
  <c r="BE595" i="2"/>
  <c r="BI594" i="2"/>
  <c r="BH594" i="2"/>
  <c r="BG594" i="2"/>
  <c r="BF594" i="2"/>
  <c r="AA594" i="2"/>
  <c r="AA593" i="2" s="1"/>
  <c r="Y594" i="2"/>
  <c r="Y593" i="2"/>
  <c r="W594" i="2"/>
  <c r="BK594" i="2"/>
  <c r="BK593" i="2" s="1"/>
  <c r="N593" i="2" s="1"/>
  <c r="N111" i="2" s="1"/>
  <c r="N594" i="2"/>
  <c r="BE594" i="2"/>
  <c r="BI592" i="2"/>
  <c r="BH592" i="2"/>
  <c r="BG592" i="2"/>
  <c r="BF592" i="2"/>
  <c r="AA592" i="2"/>
  <c r="Y592" i="2"/>
  <c r="W592" i="2"/>
  <c r="BK592" i="2"/>
  <c r="N592" i="2"/>
  <c r="BE592" i="2" s="1"/>
  <c r="BI591" i="2"/>
  <c r="BH591" i="2"/>
  <c r="BG591" i="2"/>
  <c r="BF591" i="2"/>
  <c r="AA591" i="2"/>
  <c r="Y591" i="2"/>
  <c r="Y590" i="2" s="1"/>
  <c r="W591" i="2"/>
  <c r="W590" i="2" s="1"/>
  <c r="BK591" i="2"/>
  <c r="N591" i="2"/>
  <c r="BE591" i="2"/>
  <c r="BI589" i="2"/>
  <c r="BH589" i="2"/>
  <c r="BG589" i="2"/>
  <c r="BF589" i="2"/>
  <c r="AA589" i="2"/>
  <c r="Y589" i="2"/>
  <c r="W589" i="2"/>
  <c r="BK589" i="2"/>
  <c r="N589" i="2"/>
  <c r="BE589" i="2"/>
  <c r="BI588" i="2"/>
  <c r="BH588" i="2"/>
  <c r="BG588" i="2"/>
  <c r="BF588" i="2"/>
  <c r="AA588" i="2"/>
  <c r="Y588" i="2"/>
  <c r="W588" i="2"/>
  <c r="BK588" i="2"/>
  <c r="N588" i="2"/>
  <c r="BE588" i="2" s="1"/>
  <c r="BI587" i="2"/>
  <c r="BH587" i="2"/>
  <c r="BG587" i="2"/>
  <c r="BF587" i="2"/>
  <c r="AA587" i="2"/>
  <c r="Y587" i="2"/>
  <c r="W587" i="2"/>
  <c r="BK587" i="2"/>
  <c r="N587" i="2"/>
  <c r="BE587" i="2" s="1"/>
  <c r="BI586" i="2"/>
  <c r="BH586" i="2"/>
  <c r="BG586" i="2"/>
  <c r="BF586" i="2"/>
  <c r="AA586" i="2"/>
  <c r="Y586" i="2"/>
  <c r="W586" i="2"/>
  <c r="BK586" i="2"/>
  <c r="N586" i="2"/>
  <c r="BE586" i="2" s="1"/>
  <c r="BI585" i="2"/>
  <c r="BH585" i="2"/>
  <c r="BG585" i="2"/>
  <c r="BF585" i="2"/>
  <c r="AA585" i="2"/>
  <c r="Y585" i="2"/>
  <c r="W585" i="2"/>
  <c r="BK585" i="2"/>
  <c r="N585" i="2"/>
  <c r="BE585" i="2"/>
  <c r="BI583" i="2"/>
  <c r="BH583" i="2"/>
  <c r="BG583" i="2"/>
  <c r="BF583" i="2"/>
  <c r="AA583" i="2"/>
  <c r="Y583" i="2"/>
  <c r="W583" i="2"/>
  <c r="BK583" i="2"/>
  <c r="N583" i="2"/>
  <c r="BE583" i="2" s="1"/>
  <c r="BI582" i="2"/>
  <c r="BH582" i="2"/>
  <c r="BG582" i="2"/>
  <c r="BF582" i="2"/>
  <c r="AA582" i="2"/>
  <c r="Y582" i="2"/>
  <c r="W582" i="2"/>
  <c r="BK582" i="2"/>
  <c r="N582" i="2"/>
  <c r="BE582" i="2"/>
  <c r="BI581" i="2"/>
  <c r="BH581" i="2"/>
  <c r="BG581" i="2"/>
  <c r="BF581" i="2"/>
  <c r="AA581" i="2"/>
  <c r="Y581" i="2"/>
  <c r="W581" i="2"/>
  <c r="BK581" i="2"/>
  <c r="N581" i="2"/>
  <c r="BE581" i="2" s="1"/>
  <c r="BI579" i="2"/>
  <c r="BH579" i="2"/>
  <c r="BG579" i="2"/>
  <c r="BF579" i="2"/>
  <c r="AA579" i="2"/>
  <c r="Y579" i="2"/>
  <c r="W579" i="2"/>
  <c r="BK579" i="2"/>
  <c r="N579" i="2"/>
  <c r="BE579" i="2"/>
  <c r="BI578" i="2"/>
  <c r="BH578" i="2"/>
  <c r="BG578" i="2"/>
  <c r="BF578" i="2"/>
  <c r="AA578" i="2"/>
  <c r="Y578" i="2"/>
  <c r="Y577" i="2" s="1"/>
  <c r="W578" i="2"/>
  <c r="BK578" i="2"/>
  <c r="BK577" i="2" s="1"/>
  <c r="N577" i="2" s="1"/>
  <c r="N109" i="2" s="1"/>
  <c r="N578" i="2"/>
  <c r="BE578" i="2" s="1"/>
  <c r="BI576" i="2"/>
  <c r="BH576" i="2"/>
  <c r="BG576" i="2"/>
  <c r="BF576" i="2"/>
  <c r="AA576" i="2"/>
  <c r="Y576" i="2"/>
  <c r="W576" i="2"/>
  <c r="BK576" i="2"/>
  <c r="N576" i="2"/>
  <c r="BE576" i="2" s="1"/>
  <c r="BI574" i="2"/>
  <c r="BH574" i="2"/>
  <c r="BG574" i="2"/>
  <c r="BF574" i="2"/>
  <c r="AA574" i="2"/>
  <c r="Y574" i="2"/>
  <c r="W574" i="2"/>
  <c r="BK574" i="2"/>
  <c r="N574" i="2"/>
  <c r="BE574" i="2"/>
  <c r="BI572" i="2"/>
  <c r="BH572" i="2"/>
  <c r="BG572" i="2"/>
  <c r="BF572" i="2"/>
  <c r="AA572" i="2"/>
  <c r="Y572" i="2"/>
  <c r="W572" i="2"/>
  <c r="BK572" i="2"/>
  <c r="N572" i="2"/>
  <c r="BE572" i="2" s="1"/>
  <c r="BI570" i="2"/>
  <c r="BH570" i="2"/>
  <c r="BG570" i="2"/>
  <c r="BF570" i="2"/>
  <c r="AA570" i="2"/>
  <c r="Y570" i="2"/>
  <c r="W570" i="2"/>
  <c r="BK570" i="2"/>
  <c r="N570" i="2"/>
  <c r="BE570" i="2" s="1"/>
  <c r="BI568" i="2"/>
  <c r="BH568" i="2"/>
  <c r="BG568" i="2"/>
  <c r="BF568" i="2"/>
  <c r="AA568" i="2"/>
  <c r="Y568" i="2"/>
  <c r="W568" i="2"/>
  <c r="BK568" i="2"/>
  <c r="N568" i="2"/>
  <c r="BE568" i="2" s="1"/>
  <c r="BI567" i="2"/>
  <c r="BH567" i="2"/>
  <c r="BG567" i="2"/>
  <c r="BF567" i="2"/>
  <c r="AA567" i="2"/>
  <c r="Y567" i="2"/>
  <c r="W567" i="2"/>
  <c r="BK567" i="2"/>
  <c r="N567" i="2"/>
  <c r="BE567" i="2"/>
  <c r="BI566" i="2"/>
  <c r="BH566" i="2"/>
  <c r="BG566" i="2"/>
  <c r="BF566" i="2"/>
  <c r="AA566" i="2"/>
  <c r="Y566" i="2"/>
  <c r="W566" i="2"/>
  <c r="BK566" i="2"/>
  <c r="N566" i="2"/>
  <c r="BE566" i="2" s="1"/>
  <c r="BI565" i="2"/>
  <c r="BH565" i="2"/>
  <c r="BG565" i="2"/>
  <c r="BF565" i="2"/>
  <c r="AA565" i="2"/>
  <c r="Y565" i="2"/>
  <c r="W565" i="2"/>
  <c r="BK565" i="2"/>
  <c r="N565" i="2"/>
  <c r="BE565" i="2"/>
  <c r="BI564" i="2"/>
  <c r="BH564" i="2"/>
  <c r="BG564" i="2"/>
  <c r="BF564" i="2"/>
  <c r="AA564" i="2"/>
  <c r="Y564" i="2"/>
  <c r="W564" i="2"/>
  <c r="BK564" i="2"/>
  <c r="N564" i="2"/>
  <c r="BE564" i="2" s="1"/>
  <c r="BI563" i="2"/>
  <c r="BH563" i="2"/>
  <c r="BG563" i="2"/>
  <c r="BF563" i="2"/>
  <c r="AA563" i="2"/>
  <c r="Y563" i="2"/>
  <c r="W563" i="2"/>
  <c r="BK563" i="2"/>
  <c r="N563" i="2"/>
  <c r="BE563" i="2"/>
  <c r="BI562" i="2"/>
  <c r="BH562" i="2"/>
  <c r="BG562" i="2"/>
  <c r="BF562" i="2"/>
  <c r="AA562" i="2"/>
  <c r="Y562" i="2"/>
  <c r="W562" i="2"/>
  <c r="BK562" i="2"/>
  <c r="N562" i="2"/>
  <c r="BE562" i="2" s="1"/>
  <c r="BI561" i="2"/>
  <c r="BH561" i="2"/>
  <c r="BG561" i="2"/>
  <c r="BF561" i="2"/>
  <c r="AA561" i="2"/>
  <c r="Y561" i="2"/>
  <c r="W561" i="2"/>
  <c r="BK561" i="2"/>
  <c r="N561" i="2"/>
  <c r="BE561" i="2"/>
  <c r="BI560" i="2"/>
  <c r="BH560" i="2"/>
  <c r="BG560" i="2"/>
  <c r="BF560" i="2"/>
  <c r="AA560" i="2"/>
  <c r="Y560" i="2"/>
  <c r="W560" i="2"/>
  <c r="BK560" i="2"/>
  <c r="N560" i="2"/>
  <c r="BE560" i="2" s="1"/>
  <c r="BI559" i="2"/>
  <c r="BH559" i="2"/>
  <c r="BG559" i="2"/>
  <c r="BF559" i="2"/>
  <c r="AA559" i="2"/>
  <c r="Y559" i="2"/>
  <c r="W559" i="2"/>
  <c r="BK559" i="2"/>
  <c r="N559" i="2"/>
  <c r="BE559" i="2"/>
  <c r="BI558" i="2"/>
  <c r="BH558" i="2"/>
  <c r="BG558" i="2"/>
  <c r="BF558" i="2"/>
  <c r="AA558" i="2"/>
  <c r="Y558" i="2"/>
  <c r="W558" i="2"/>
  <c r="BK558" i="2"/>
  <c r="N558" i="2"/>
  <c r="BE558" i="2" s="1"/>
  <c r="BI557" i="2"/>
  <c r="BH557" i="2"/>
  <c r="BG557" i="2"/>
  <c r="BF557" i="2"/>
  <c r="AA557" i="2"/>
  <c r="Y557" i="2"/>
  <c r="W557" i="2"/>
  <c r="BK557" i="2"/>
  <c r="N557" i="2"/>
  <c r="BE557" i="2"/>
  <c r="BI556" i="2"/>
  <c r="BH556" i="2"/>
  <c r="BG556" i="2"/>
  <c r="BF556" i="2"/>
  <c r="AA556" i="2"/>
  <c r="Y556" i="2"/>
  <c r="W556" i="2"/>
  <c r="BK556" i="2"/>
  <c r="N556" i="2"/>
  <c r="BE556" i="2" s="1"/>
  <c r="BI555" i="2"/>
  <c r="BH555" i="2"/>
  <c r="BG555" i="2"/>
  <c r="BF555" i="2"/>
  <c r="AA555" i="2"/>
  <c r="Y555" i="2"/>
  <c r="W555" i="2"/>
  <c r="BK555" i="2"/>
  <c r="N555" i="2"/>
  <c r="BE555" i="2"/>
  <c r="BI554" i="2"/>
  <c r="BH554" i="2"/>
  <c r="BG554" i="2"/>
  <c r="BF554" i="2"/>
  <c r="AA554" i="2"/>
  <c r="Y554" i="2"/>
  <c r="W554" i="2"/>
  <c r="BK554" i="2"/>
  <c r="N554" i="2"/>
  <c r="BE554" i="2" s="1"/>
  <c r="BI553" i="2"/>
  <c r="BH553" i="2"/>
  <c r="BG553" i="2"/>
  <c r="BF553" i="2"/>
  <c r="AA553" i="2"/>
  <c r="Y553" i="2"/>
  <c r="W553" i="2"/>
  <c r="BK553" i="2"/>
  <c r="N553" i="2"/>
  <c r="BE553" i="2"/>
  <c r="BI552" i="2"/>
  <c r="BH552" i="2"/>
  <c r="BG552" i="2"/>
  <c r="BF552" i="2"/>
  <c r="AA552" i="2"/>
  <c r="Y552" i="2"/>
  <c r="W552" i="2"/>
  <c r="BK552" i="2"/>
  <c r="N552" i="2"/>
  <c r="BE552" i="2" s="1"/>
  <c r="BI551" i="2"/>
  <c r="BH551" i="2"/>
  <c r="BG551" i="2"/>
  <c r="BF551" i="2"/>
  <c r="AA551" i="2"/>
  <c r="Y551" i="2"/>
  <c r="W551" i="2"/>
  <c r="BK551" i="2"/>
  <c r="N551" i="2"/>
  <c r="BE551" i="2"/>
  <c r="BI550" i="2"/>
  <c r="BH550" i="2"/>
  <c r="BG550" i="2"/>
  <c r="BF550" i="2"/>
  <c r="AA550" i="2"/>
  <c r="Y550" i="2"/>
  <c r="W550" i="2"/>
  <c r="BK550" i="2"/>
  <c r="N550" i="2"/>
  <c r="BE550" i="2" s="1"/>
  <c r="BI549" i="2"/>
  <c r="BH549" i="2"/>
  <c r="BG549" i="2"/>
  <c r="BF549" i="2"/>
  <c r="AA549" i="2"/>
  <c r="Y549" i="2"/>
  <c r="W549" i="2"/>
  <c r="BK549" i="2"/>
  <c r="N549" i="2"/>
  <c r="BE549" i="2"/>
  <c r="BI548" i="2"/>
  <c r="BH548" i="2"/>
  <c r="BG548" i="2"/>
  <c r="BF548" i="2"/>
  <c r="AA548" i="2"/>
  <c r="Y548" i="2"/>
  <c r="W548" i="2"/>
  <c r="BK548" i="2"/>
  <c r="N548" i="2"/>
  <c r="BE548" i="2" s="1"/>
  <c r="BI547" i="2"/>
  <c r="BH547" i="2"/>
  <c r="BG547" i="2"/>
  <c r="BF547" i="2"/>
  <c r="AA547" i="2"/>
  <c r="Y547" i="2"/>
  <c r="W547" i="2"/>
  <c r="BK547" i="2"/>
  <c r="N547" i="2"/>
  <c r="BE547" i="2"/>
  <c r="BI546" i="2"/>
  <c r="BH546" i="2"/>
  <c r="BG546" i="2"/>
  <c r="BF546" i="2"/>
  <c r="AA546" i="2"/>
  <c r="Y546" i="2"/>
  <c r="W546" i="2"/>
  <c r="BK546" i="2"/>
  <c r="N546" i="2"/>
  <c r="BE546" i="2" s="1"/>
  <c r="BI545" i="2"/>
  <c r="BH545" i="2"/>
  <c r="BG545" i="2"/>
  <c r="BF545" i="2"/>
  <c r="AA545" i="2"/>
  <c r="Y545" i="2"/>
  <c r="W545" i="2"/>
  <c r="BK545" i="2"/>
  <c r="N545" i="2"/>
  <c r="BE545" i="2"/>
  <c r="BI544" i="2"/>
  <c r="BH544" i="2"/>
  <c r="BG544" i="2"/>
  <c r="BF544" i="2"/>
  <c r="AA544" i="2"/>
  <c r="Y544" i="2"/>
  <c r="W544" i="2"/>
  <c r="BK544" i="2"/>
  <c r="N544" i="2"/>
  <c r="BE544" i="2" s="1"/>
  <c r="BI543" i="2"/>
  <c r="BH543" i="2"/>
  <c r="BG543" i="2"/>
  <c r="BF543" i="2"/>
  <c r="AA543" i="2"/>
  <c r="Y543" i="2"/>
  <c r="W543" i="2"/>
  <c r="BK543" i="2"/>
  <c r="N543" i="2"/>
  <c r="BE543" i="2"/>
  <c r="BI542" i="2"/>
  <c r="BH542" i="2"/>
  <c r="BG542" i="2"/>
  <c r="BF542" i="2"/>
  <c r="AA542" i="2"/>
  <c r="Y542" i="2"/>
  <c r="W542" i="2"/>
  <c r="BK542" i="2"/>
  <c r="N542" i="2"/>
  <c r="BE542" i="2" s="1"/>
  <c r="BI531" i="2"/>
  <c r="BH531" i="2"/>
  <c r="BG531" i="2"/>
  <c r="BF531" i="2"/>
  <c r="AA531" i="2"/>
  <c r="Y531" i="2"/>
  <c r="W531" i="2"/>
  <c r="BK531" i="2"/>
  <c r="N531" i="2"/>
  <c r="BE531" i="2"/>
  <c r="BI529" i="2"/>
  <c r="BH529" i="2"/>
  <c r="BG529" i="2"/>
  <c r="BF529" i="2"/>
  <c r="AA529" i="2"/>
  <c r="Y529" i="2"/>
  <c r="Y528" i="2" s="1"/>
  <c r="W529" i="2"/>
  <c r="BK529" i="2"/>
  <c r="BK528" i="2" s="1"/>
  <c r="N528" i="2" s="1"/>
  <c r="N108" i="2" s="1"/>
  <c r="N529" i="2"/>
  <c r="BE529" i="2" s="1"/>
  <c r="BI527" i="2"/>
  <c r="BH527" i="2"/>
  <c r="BG527" i="2"/>
  <c r="BF527" i="2"/>
  <c r="AA527" i="2"/>
  <c r="Y527" i="2"/>
  <c r="W527" i="2"/>
  <c r="BK527" i="2"/>
  <c r="N527" i="2"/>
  <c r="BE527" i="2" s="1"/>
  <c r="BI526" i="2"/>
  <c r="BH526" i="2"/>
  <c r="BG526" i="2"/>
  <c r="BF526" i="2"/>
  <c r="AA526" i="2"/>
  <c r="Y526" i="2"/>
  <c r="W526" i="2"/>
  <c r="BK526" i="2"/>
  <c r="N526" i="2"/>
  <c r="BE526" i="2"/>
  <c r="BI524" i="2"/>
  <c r="BH524" i="2"/>
  <c r="BG524" i="2"/>
  <c r="BF524" i="2"/>
  <c r="AA524" i="2"/>
  <c r="Y524" i="2"/>
  <c r="W524" i="2"/>
  <c r="BK524" i="2"/>
  <c r="N524" i="2"/>
  <c r="BE524" i="2" s="1"/>
  <c r="BI523" i="2"/>
  <c r="BH523" i="2"/>
  <c r="BG523" i="2"/>
  <c r="BF523" i="2"/>
  <c r="AA523" i="2"/>
  <c r="Y523" i="2"/>
  <c r="W523" i="2"/>
  <c r="BK523" i="2"/>
  <c r="N523" i="2"/>
  <c r="BE523" i="2" s="1"/>
  <c r="BI522" i="2"/>
  <c r="BH522" i="2"/>
  <c r="BG522" i="2"/>
  <c r="BF522" i="2"/>
  <c r="AA522" i="2"/>
  <c r="AA521" i="2" s="1"/>
  <c r="Y522" i="2"/>
  <c r="Y521" i="2" s="1"/>
  <c r="W522" i="2"/>
  <c r="W521" i="2" s="1"/>
  <c r="BK522" i="2"/>
  <c r="BK521" i="2" s="1"/>
  <c r="N521" i="2" s="1"/>
  <c r="N107" i="2" s="1"/>
  <c r="N522" i="2"/>
  <c r="BE522" i="2" s="1"/>
  <c r="BI520" i="2"/>
  <c r="BH520" i="2"/>
  <c r="BG520" i="2"/>
  <c r="BF520" i="2"/>
  <c r="AA520" i="2"/>
  <c r="Y520" i="2"/>
  <c r="W520" i="2"/>
  <c r="BK520" i="2"/>
  <c r="N520" i="2"/>
  <c r="BE520" i="2" s="1"/>
  <c r="BI519" i="2"/>
  <c r="BH519" i="2"/>
  <c r="BG519" i="2"/>
  <c r="BF519" i="2"/>
  <c r="AA519" i="2"/>
  <c r="Y519" i="2"/>
  <c r="W519" i="2"/>
  <c r="BK519" i="2"/>
  <c r="N519" i="2"/>
  <c r="BE519" i="2"/>
  <c r="BI518" i="2"/>
  <c r="BH518" i="2"/>
  <c r="BG518" i="2"/>
  <c r="BF518" i="2"/>
  <c r="AA518" i="2"/>
  <c r="Y518" i="2"/>
  <c r="W518" i="2"/>
  <c r="BK518" i="2"/>
  <c r="N518" i="2"/>
  <c r="BE518" i="2" s="1"/>
  <c r="BI517" i="2"/>
  <c r="BH517" i="2"/>
  <c r="BG517" i="2"/>
  <c r="BF517" i="2"/>
  <c r="AA517" i="2"/>
  <c r="Y517" i="2"/>
  <c r="W517" i="2"/>
  <c r="BK517" i="2"/>
  <c r="N517" i="2"/>
  <c r="BE517" i="2" s="1"/>
  <c r="BI516" i="2"/>
  <c r="BH516" i="2"/>
  <c r="BG516" i="2"/>
  <c r="BF516" i="2"/>
  <c r="AA516" i="2"/>
  <c r="Y516" i="2"/>
  <c r="W516" i="2"/>
  <c r="BK516" i="2"/>
  <c r="N516" i="2"/>
  <c r="BE516" i="2" s="1"/>
  <c r="BI515" i="2"/>
  <c r="BH515" i="2"/>
  <c r="BG515" i="2"/>
  <c r="BF515" i="2"/>
  <c r="AA515" i="2"/>
  <c r="Y515" i="2"/>
  <c r="W515" i="2"/>
  <c r="BK515" i="2"/>
  <c r="N515" i="2"/>
  <c r="BE515" i="2"/>
  <c r="BI514" i="2"/>
  <c r="BH514" i="2"/>
  <c r="BG514" i="2"/>
  <c r="BF514" i="2"/>
  <c r="AA514" i="2"/>
  <c r="Y514" i="2"/>
  <c r="W514" i="2"/>
  <c r="BK514" i="2"/>
  <c r="N514" i="2"/>
  <c r="BE514" i="2" s="1"/>
  <c r="BI513" i="2"/>
  <c r="BH513" i="2"/>
  <c r="BG513" i="2"/>
  <c r="BF513" i="2"/>
  <c r="AA513" i="2"/>
  <c r="Y513" i="2"/>
  <c r="W513" i="2"/>
  <c r="BK513" i="2"/>
  <c r="N513" i="2"/>
  <c r="BE513" i="2"/>
  <c r="BI512" i="2"/>
  <c r="BH512" i="2"/>
  <c r="BG512" i="2"/>
  <c r="BF512" i="2"/>
  <c r="AA512" i="2"/>
  <c r="Y512" i="2"/>
  <c r="W512" i="2"/>
  <c r="BK512" i="2"/>
  <c r="N512" i="2"/>
  <c r="BE512" i="2" s="1"/>
  <c r="BI511" i="2"/>
  <c r="BH511" i="2"/>
  <c r="BG511" i="2"/>
  <c r="BF511" i="2"/>
  <c r="AA511" i="2"/>
  <c r="Y511" i="2"/>
  <c r="W511" i="2"/>
  <c r="BK511" i="2"/>
  <c r="N511" i="2"/>
  <c r="BE511" i="2"/>
  <c r="BI510" i="2"/>
  <c r="BH510" i="2"/>
  <c r="BG510" i="2"/>
  <c r="BF510" i="2"/>
  <c r="AA510" i="2"/>
  <c r="Y510" i="2"/>
  <c r="W510" i="2"/>
  <c r="BK510" i="2"/>
  <c r="N510" i="2"/>
  <c r="BE510" i="2" s="1"/>
  <c r="BI509" i="2"/>
  <c r="BH509" i="2"/>
  <c r="BG509" i="2"/>
  <c r="BF509" i="2"/>
  <c r="AA509" i="2"/>
  <c r="Y509" i="2"/>
  <c r="W509" i="2"/>
  <c r="BK509" i="2"/>
  <c r="N509" i="2"/>
  <c r="BE509" i="2"/>
  <c r="BI508" i="2"/>
  <c r="BH508" i="2"/>
  <c r="BG508" i="2"/>
  <c r="BF508" i="2"/>
  <c r="AA508" i="2"/>
  <c r="Y508" i="2"/>
  <c r="W508" i="2"/>
  <c r="BK508" i="2"/>
  <c r="N508" i="2"/>
  <c r="BE508" i="2" s="1"/>
  <c r="BI507" i="2"/>
  <c r="BH507" i="2"/>
  <c r="BG507" i="2"/>
  <c r="BF507" i="2"/>
  <c r="AA507" i="2"/>
  <c r="Y507" i="2"/>
  <c r="W507" i="2"/>
  <c r="BK507" i="2"/>
  <c r="N507" i="2"/>
  <c r="BE507" i="2"/>
  <c r="BI506" i="2"/>
  <c r="BH506" i="2"/>
  <c r="BG506" i="2"/>
  <c r="BF506" i="2"/>
  <c r="AA506" i="2"/>
  <c r="Y506" i="2"/>
  <c r="W506" i="2"/>
  <c r="BK506" i="2"/>
  <c r="N506" i="2"/>
  <c r="BE506" i="2" s="1"/>
  <c r="BI505" i="2"/>
  <c r="BH505" i="2"/>
  <c r="BG505" i="2"/>
  <c r="BF505" i="2"/>
  <c r="AA505" i="2"/>
  <c r="Y505" i="2"/>
  <c r="W505" i="2"/>
  <c r="BK505" i="2"/>
  <c r="N505" i="2"/>
  <c r="BE505" i="2"/>
  <c r="BI503" i="2"/>
  <c r="BH503" i="2"/>
  <c r="BG503" i="2"/>
  <c r="BF503" i="2"/>
  <c r="AA503" i="2"/>
  <c r="Y503" i="2"/>
  <c r="W503" i="2"/>
  <c r="BK503" i="2"/>
  <c r="N503" i="2"/>
  <c r="BE503" i="2" s="1"/>
  <c r="BI502" i="2"/>
  <c r="BH502" i="2"/>
  <c r="BG502" i="2"/>
  <c r="BF502" i="2"/>
  <c r="AA502" i="2"/>
  <c r="Y502" i="2"/>
  <c r="W502" i="2"/>
  <c r="BK502" i="2"/>
  <c r="N502" i="2"/>
  <c r="BE502" i="2"/>
  <c r="BI501" i="2"/>
  <c r="BH501" i="2"/>
  <c r="BG501" i="2"/>
  <c r="BF501" i="2"/>
  <c r="AA501" i="2"/>
  <c r="Y501" i="2"/>
  <c r="W501" i="2"/>
  <c r="BK501" i="2"/>
  <c r="N501" i="2"/>
  <c r="BE501" i="2" s="1"/>
  <c r="BI499" i="2"/>
  <c r="BH499" i="2"/>
  <c r="BG499" i="2"/>
  <c r="BF499" i="2"/>
  <c r="AA499" i="2"/>
  <c r="Y499" i="2"/>
  <c r="W499" i="2"/>
  <c r="BK499" i="2"/>
  <c r="N499" i="2"/>
  <c r="BE499" i="2"/>
  <c r="BI495" i="2"/>
  <c r="BH495" i="2"/>
  <c r="BG495" i="2"/>
  <c r="BF495" i="2"/>
  <c r="AA495" i="2"/>
  <c r="Y495" i="2"/>
  <c r="Y494" i="2" s="1"/>
  <c r="W495" i="2"/>
  <c r="BK495" i="2"/>
  <c r="BK494" i="2"/>
  <c r="N494" i="2" s="1"/>
  <c r="N106" i="2" s="1"/>
  <c r="N495" i="2"/>
  <c r="BE495" i="2" s="1"/>
  <c r="BI493" i="2"/>
  <c r="BH493" i="2"/>
  <c r="BG493" i="2"/>
  <c r="BF493" i="2"/>
  <c r="AA493" i="2"/>
  <c r="Y493" i="2"/>
  <c r="W493" i="2"/>
  <c r="BK493" i="2"/>
  <c r="N493" i="2"/>
  <c r="BE493" i="2" s="1"/>
  <c r="BI492" i="2"/>
  <c r="BH492" i="2"/>
  <c r="BG492" i="2"/>
  <c r="BF492" i="2"/>
  <c r="AA492" i="2"/>
  <c r="Y492" i="2"/>
  <c r="W492" i="2"/>
  <c r="BK492" i="2"/>
  <c r="N492" i="2"/>
  <c r="BE492" i="2"/>
  <c r="BI491" i="2"/>
  <c r="BH491" i="2"/>
  <c r="BG491" i="2"/>
  <c r="BF491" i="2"/>
  <c r="AA491" i="2"/>
  <c r="Y491" i="2"/>
  <c r="W491" i="2"/>
  <c r="BK491" i="2"/>
  <c r="N491" i="2"/>
  <c r="BE491" i="2" s="1"/>
  <c r="BI490" i="2"/>
  <c r="BH490" i="2"/>
  <c r="BG490" i="2"/>
  <c r="BF490" i="2"/>
  <c r="AA490" i="2"/>
  <c r="Y490" i="2"/>
  <c r="W490" i="2"/>
  <c r="BK490" i="2"/>
  <c r="N490" i="2"/>
  <c r="BE490" i="2"/>
  <c r="BI488" i="2"/>
  <c r="BH488" i="2"/>
  <c r="BG488" i="2"/>
  <c r="BF488" i="2"/>
  <c r="AA488" i="2"/>
  <c r="AA487" i="2" s="1"/>
  <c r="Y488" i="2"/>
  <c r="Y487" i="2" s="1"/>
  <c r="W488" i="2"/>
  <c r="W487" i="2" s="1"/>
  <c r="BK488" i="2"/>
  <c r="BK487" i="2"/>
  <c r="N487" i="2" s="1"/>
  <c r="N105" i="2" s="1"/>
  <c r="N488" i="2"/>
  <c r="BE488" i="2" s="1"/>
  <c r="BI486" i="2"/>
  <c r="BH486" i="2"/>
  <c r="BG486" i="2"/>
  <c r="BF486" i="2"/>
  <c r="AA486" i="2"/>
  <c r="Y486" i="2"/>
  <c r="W486" i="2"/>
  <c r="BK486" i="2"/>
  <c r="N486" i="2"/>
  <c r="BE486" i="2" s="1"/>
  <c r="BI484" i="2"/>
  <c r="BH484" i="2"/>
  <c r="BG484" i="2"/>
  <c r="BF484" i="2"/>
  <c r="AA484" i="2"/>
  <c r="Y484" i="2"/>
  <c r="W484" i="2"/>
  <c r="BK484" i="2"/>
  <c r="N484" i="2"/>
  <c r="BE484" i="2" s="1"/>
  <c r="BI482" i="2"/>
  <c r="BH482" i="2"/>
  <c r="BG482" i="2"/>
  <c r="BF482" i="2"/>
  <c r="AA482" i="2"/>
  <c r="Y482" i="2"/>
  <c r="W482" i="2"/>
  <c r="BK482" i="2"/>
  <c r="N482" i="2"/>
  <c r="BE482" i="2" s="1"/>
  <c r="BI481" i="2"/>
  <c r="BH481" i="2"/>
  <c r="BG481" i="2"/>
  <c r="BF481" i="2"/>
  <c r="AA481" i="2"/>
  <c r="Y481" i="2"/>
  <c r="W481" i="2"/>
  <c r="BK481" i="2"/>
  <c r="N481" i="2"/>
  <c r="BE481" i="2"/>
  <c r="BI480" i="2"/>
  <c r="BH480" i="2"/>
  <c r="BG480" i="2"/>
  <c r="BF480" i="2"/>
  <c r="AA480" i="2"/>
  <c r="Y480" i="2"/>
  <c r="W480" i="2"/>
  <c r="BK480" i="2"/>
  <c r="N480" i="2"/>
  <c r="BE480" i="2" s="1"/>
  <c r="BI478" i="2"/>
  <c r="BH478" i="2"/>
  <c r="BG478" i="2"/>
  <c r="BF478" i="2"/>
  <c r="AA478" i="2"/>
  <c r="Y478" i="2"/>
  <c r="W478" i="2"/>
  <c r="BK478" i="2"/>
  <c r="N478" i="2"/>
  <c r="BE478" i="2" s="1"/>
  <c r="BI477" i="2"/>
  <c r="BH477" i="2"/>
  <c r="BG477" i="2"/>
  <c r="BF477" i="2"/>
  <c r="AA477" i="2"/>
  <c r="Y477" i="2"/>
  <c r="W477" i="2"/>
  <c r="BK477" i="2"/>
  <c r="N477" i="2"/>
  <c r="BE477" i="2" s="1"/>
  <c r="BI471" i="2"/>
  <c r="BH471" i="2"/>
  <c r="BG471" i="2"/>
  <c r="BF471" i="2"/>
  <c r="AA471" i="2"/>
  <c r="Y471" i="2"/>
  <c r="W471" i="2"/>
  <c r="BK471" i="2"/>
  <c r="N471" i="2"/>
  <c r="BE471" i="2"/>
  <c r="BI469" i="2"/>
  <c r="BH469" i="2"/>
  <c r="BG469" i="2"/>
  <c r="BF469" i="2"/>
  <c r="AA469" i="2"/>
  <c r="Y469" i="2"/>
  <c r="W469" i="2"/>
  <c r="BK469" i="2"/>
  <c r="N469" i="2"/>
  <c r="BE469" i="2" s="1"/>
  <c r="BI465" i="2"/>
  <c r="BH465" i="2"/>
  <c r="BG465" i="2"/>
  <c r="BF465" i="2"/>
  <c r="AA465" i="2"/>
  <c r="Y465" i="2"/>
  <c r="W465" i="2"/>
  <c r="BK465" i="2"/>
  <c r="N465" i="2"/>
  <c r="BE465" i="2"/>
  <c r="BI464" i="2"/>
  <c r="BH464" i="2"/>
  <c r="BG464" i="2"/>
  <c r="BF464" i="2"/>
  <c r="AA464" i="2"/>
  <c r="Y464" i="2"/>
  <c r="W464" i="2"/>
  <c r="BK464" i="2"/>
  <c r="N464" i="2"/>
  <c r="BE464" i="2" s="1"/>
  <c r="BI463" i="2"/>
  <c r="BH463" i="2"/>
  <c r="BG463" i="2"/>
  <c r="BF463" i="2"/>
  <c r="AA463" i="2"/>
  <c r="Y463" i="2"/>
  <c r="W463" i="2"/>
  <c r="BK463" i="2"/>
  <c r="N463" i="2"/>
  <c r="BE463" i="2" s="1"/>
  <c r="BI460" i="2"/>
  <c r="BH460" i="2"/>
  <c r="BG460" i="2"/>
  <c r="BF460" i="2"/>
  <c r="AA460" i="2"/>
  <c r="Y460" i="2"/>
  <c r="W460" i="2"/>
  <c r="BK460" i="2"/>
  <c r="N460" i="2"/>
  <c r="BE460" i="2" s="1"/>
  <c r="BI459" i="2"/>
  <c r="BH459" i="2"/>
  <c r="BG459" i="2"/>
  <c r="BF459" i="2"/>
  <c r="AA459" i="2"/>
  <c r="Y459" i="2"/>
  <c r="W459" i="2"/>
  <c r="BK459" i="2"/>
  <c r="N459" i="2"/>
  <c r="BE459" i="2"/>
  <c r="BI458" i="2"/>
  <c r="BH458" i="2"/>
  <c r="BG458" i="2"/>
  <c r="BF458" i="2"/>
  <c r="AA458" i="2"/>
  <c r="Y458" i="2"/>
  <c r="W458" i="2"/>
  <c r="BK458" i="2"/>
  <c r="N458" i="2"/>
  <c r="BE458" i="2" s="1"/>
  <c r="BI457" i="2"/>
  <c r="BH457" i="2"/>
  <c r="BG457" i="2"/>
  <c r="BF457" i="2"/>
  <c r="AA457" i="2"/>
  <c r="Y457" i="2"/>
  <c r="W457" i="2"/>
  <c r="BK457" i="2"/>
  <c r="N457" i="2"/>
  <c r="BE457" i="2"/>
  <c r="BI455" i="2"/>
  <c r="BH455" i="2"/>
  <c r="BG455" i="2"/>
  <c r="BF455" i="2"/>
  <c r="AA455" i="2"/>
  <c r="Y455" i="2"/>
  <c r="W455" i="2"/>
  <c r="BK455" i="2"/>
  <c r="N455" i="2"/>
  <c r="BE455" i="2" s="1"/>
  <c r="BI452" i="2"/>
  <c r="BH452" i="2"/>
  <c r="BG452" i="2"/>
  <c r="BF452" i="2"/>
  <c r="AA452" i="2"/>
  <c r="Y452" i="2"/>
  <c r="W452" i="2"/>
  <c r="BK452" i="2"/>
  <c r="N452" i="2"/>
  <c r="BE452" i="2"/>
  <c r="BI450" i="2"/>
  <c r="BH450" i="2"/>
  <c r="BG450" i="2"/>
  <c r="BF450" i="2"/>
  <c r="AA450" i="2"/>
  <c r="Y450" i="2"/>
  <c r="W450" i="2"/>
  <c r="BK450" i="2"/>
  <c r="N450" i="2"/>
  <c r="BE450" i="2" s="1"/>
  <c r="BI448" i="2"/>
  <c r="BH448" i="2"/>
  <c r="BG448" i="2"/>
  <c r="BF448" i="2"/>
  <c r="AA448" i="2"/>
  <c r="Y448" i="2"/>
  <c r="W448" i="2"/>
  <c r="BK448" i="2"/>
  <c r="N448" i="2"/>
  <c r="BE448" i="2"/>
  <c r="BI446" i="2"/>
  <c r="BH446" i="2"/>
  <c r="BG446" i="2"/>
  <c r="BF446" i="2"/>
  <c r="AA446" i="2"/>
  <c r="Y446" i="2"/>
  <c r="Y445" i="2" s="1"/>
  <c r="W446" i="2"/>
  <c r="BK446" i="2"/>
  <c r="BK445" i="2"/>
  <c r="N445" i="2" s="1"/>
  <c r="N104" i="2" s="1"/>
  <c r="N446" i="2"/>
  <c r="BE446" i="2" s="1"/>
  <c r="BI444" i="2"/>
  <c r="BH444" i="2"/>
  <c r="BG444" i="2"/>
  <c r="BF444" i="2"/>
  <c r="AA444" i="2"/>
  <c r="Y444" i="2"/>
  <c r="W444" i="2"/>
  <c r="BK444" i="2"/>
  <c r="N444" i="2"/>
  <c r="BE444" i="2" s="1"/>
  <c r="BI443" i="2"/>
  <c r="BH443" i="2"/>
  <c r="BG443" i="2"/>
  <c r="BF443" i="2"/>
  <c r="AA443" i="2"/>
  <c r="Y443" i="2"/>
  <c r="W443" i="2"/>
  <c r="BK443" i="2"/>
  <c r="N443" i="2"/>
  <c r="BE443" i="2" s="1"/>
  <c r="BI442" i="2"/>
  <c r="BH442" i="2"/>
  <c r="BG442" i="2"/>
  <c r="BF442" i="2"/>
  <c r="AA442" i="2"/>
  <c r="Y442" i="2"/>
  <c r="W442" i="2"/>
  <c r="BK442" i="2"/>
  <c r="N442" i="2"/>
  <c r="BE442" i="2" s="1"/>
  <c r="BI441" i="2"/>
  <c r="BH441" i="2"/>
  <c r="BG441" i="2"/>
  <c r="BF441" i="2"/>
  <c r="AA441" i="2"/>
  <c r="Y441" i="2"/>
  <c r="W441" i="2"/>
  <c r="BK441" i="2"/>
  <c r="N441" i="2"/>
  <c r="BE441" i="2"/>
  <c r="BI440" i="2"/>
  <c r="BH440" i="2"/>
  <c r="BG440" i="2"/>
  <c r="BF440" i="2"/>
  <c r="AA440" i="2"/>
  <c r="Y440" i="2"/>
  <c r="W440" i="2"/>
  <c r="BK440" i="2"/>
  <c r="N440" i="2"/>
  <c r="BE440" i="2" s="1"/>
  <c r="BI439" i="2"/>
  <c r="BH439" i="2"/>
  <c r="BG439" i="2"/>
  <c r="BF439" i="2"/>
  <c r="AA439" i="2"/>
  <c r="Y439" i="2"/>
  <c r="W439" i="2"/>
  <c r="BK439" i="2"/>
  <c r="N439" i="2"/>
  <c r="BE439" i="2" s="1"/>
  <c r="BI438" i="2"/>
  <c r="BH438" i="2"/>
  <c r="BG438" i="2"/>
  <c r="BF438" i="2"/>
  <c r="AA438" i="2"/>
  <c r="Y438" i="2"/>
  <c r="W438" i="2"/>
  <c r="BK438" i="2"/>
  <c r="N438" i="2"/>
  <c r="BE438" i="2" s="1"/>
  <c r="BI437" i="2"/>
  <c r="BH437" i="2"/>
  <c r="BG437" i="2"/>
  <c r="BF437" i="2"/>
  <c r="AA437" i="2"/>
  <c r="Y437" i="2"/>
  <c r="W437" i="2"/>
  <c r="BK437" i="2"/>
  <c r="N437" i="2"/>
  <c r="BE437" i="2"/>
  <c r="BI436" i="2"/>
  <c r="BH436" i="2"/>
  <c r="BG436" i="2"/>
  <c r="BF436" i="2"/>
  <c r="AA436" i="2"/>
  <c r="Y436" i="2"/>
  <c r="W436" i="2"/>
  <c r="BK436" i="2"/>
  <c r="N436" i="2"/>
  <c r="BE436" i="2" s="1"/>
  <c r="BI435" i="2"/>
  <c r="BH435" i="2"/>
  <c r="BG435" i="2"/>
  <c r="BF435" i="2"/>
  <c r="AA435" i="2"/>
  <c r="Y435" i="2"/>
  <c r="W435" i="2"/>
  <c r="BK435" i="2"/>
  <c r="N435" i="2"/>
  <c r="BE435" i="2"/>
  <c r="BI434" i="2"/>
  <c r="BH434" i="2"/>
  <c r="BG434" i="2"/>
  <c r="BF434" i="2"/>
  <c r="AA434" i="2"/>
  <c r="Y434" i="2"/>
  <c r="W434" i="2"/>
  <c r="BK434" i="2"/>
  <c r="N434" i="2"/>
  <c r="BE434" i="2" s="1"/>
  <c r="BI433" i="2"/>
  <c r="BH433" i="2"/>
  <c r="BG433" i="2"/>
  <c r="BF433" i="2"/>
  <c r="AA433" i="2"/>
  <c r="Y433" i="2"/>
  <c r="W433" i="2"/>
  <c r="BK433" i="2"/>
  <c r="N433" i="2"/>
  <c r="BE433" i="2"/>
  <c r="BI432" i="2"/>
  <c r="BH432" i="2"/>
  <c r="BG432" i="2"/>
  <c r="BF432" i="2"/>
  <c r="AA432" i="2"/>
  <c r="Y432" i="2"/>
  <c r="W432" i="2"/>
  <c r="BK432" i="2"/>
  <c r="N432" i="2"/>
  <c r="BE432" i="2" s="1"/>
  <c r="BI431" i="2"/>
  <c r="BH431" i="2"/>
  <c r="BG431" i="2"/>
  <c r="BF431" i="2"/>
  <c r="AA431" i="2"/>
  <c r="Y431" i="2"/>
  <c r="W431" i="2"/>
  <c r="BK431" i="2"/>
  <c r="N431" i="2"/>
  <c r="BE431" i="2"/>
  <c r="BI430" i="2"/>
  <c r="BH430" i="2"/>
  <c r="BG430" i="2"/>
  <c r="BF430" i="2"/>
  <c r="AA430" i="2"/>
  <c r="Y430" i="2"/>
  <c r="W430" i="2"/>
  <c r="BK430" i="2"/>
  <c r="N430" i="2"/>
  <c r="BE430" i="2" s="1"/>
  <c r="BI429" i="2"/>
  <c r="BH429" i="2"/>
  <c r="BG429" i="2"/>
  <c r="BF429" i="2"/>
  <c r="AA429" i="2"/>
  <c r="Y429" i="2"/>
  <c r="W429" i="2"/>
  <c r="BK429" i="2"/>
  <c r="N429" i="2"/>
  <c r="BE429" i="2"/>
  <c r="BI428" i="2"/>
  <c r="BH428" i="2"/>
  <c r="BG428" i="2"/>
  <c r="BF428" i="2"/>
  <c r="AA428" i="2"/>
  <c r="Y428" i="2"/>
  <c r="W428" i="2"/>
  <c r="BK428" i="2"/>
  <c r="N428" i="2"/>
  <c r="BE428" i="2" s="1"/>
  <c r="BI427" i="2"/>
  <c r="BH427" i="2"/>
  <c r="BG427" i="2"/>
  <c r="BF427" i="2"/>
  <c r="AA427" i="2"/>
  <c r="Y427" i="2"/>
  <c r="W427" i="2"/>
  <c r="BK427" i="2"/>
  <c r="N427" i="2"/>
  <c r="BE427" i="2"/>
  <c r="BI426" i="2"/>
  <c r="BH426" i="2"/>
  <c r="BG426" i="2"/>
  <c r="BF426" i="2"/>
  <c r="AA426" i="2"/>
  <c r="Y426" i="2"/>
  <c r="Y425" i="2" s="1"/>
  <c r="W426" i="2"/>
  <c r="BK426" i="2"/>
  <c r="N426" i="2"/>
  <c r="BE426" i="2" s="1"/>
  <c r="BI424" i="2"/>
  <c r="BH424" i="2"/>
  <c r="BG424" i="2"/>
  <c r="BF424" i="2"/>
  <c r="AA424" i="2"/>
  <c r="Y424" i="2"/>
  <c r="W424" i="2"/>
  <c r="BK424" i="2"/>
  <c r="N424" i="2"/>
  <c r="BE424" i="2" s="1"/>
  <c r="BI423" i="2"/>
  <c r="BH423" i="2"/>
  <c r="BG423" i="2"/>
  <c r="BF423" i="2"/>
  <c r="AA423" i="2"/>
  <c r="AA422" i="2" s="1"/>
  <c r="Y423" i="2"/>
  <c r="Y422" i="2" s="1"/>
  <c r="W423" i="2"/>
  <c r="W422" i="2" s="1"/>
  <c r="BK423" i="2"/>
  <c r="BK422" i="2" s="1"/>
  <c r="N422" i="2" s="1"/>
  <c r="N102" i="2" s="1"/>
  <c r="N423" i="2"/>
  <c r="BE423" i="2"/>
  <c r="BI421" i="2"/>
  <c r="BH421" i="2"/>
  <c r="BG421" i="2"/>
  <c r="BF421" i="2"/>
  <c r="AA421" i="2"/>
  <c r="AA420" i="2"/>
  <c r="Y421" i="2"/>
  <c r="Y420" i="2" s="1"/>
  <c r="W421" i="2"/>
  <c r="W420" i="2" s="1"/>
  <c r="BK421" i="2"/>
  <c r="BK420" i="2" s="1"/>
  <c r="N420" i="2" s="1"/>
  <c r="N101" i="2" s="1"/>
  <c r="N421" i="2"/>
  <c r="BE421" i="2" s="1"/>
  <c r="BI419" i="2"/>
  <c r="BH419" i="2"/>
  <c r="BG419" i="2"/>
  <c r="BF419" i="2"/>
  <c r="AA419" i="2"/>
  <c r="Y419" i="2"/>
  <c r="W419" i="2"/>
  <c r="BK419" i="2"/>
  <c r="N419" i="2"/>
  <c r="BE419" i="2" s="1"/>
  <c r="BI418" i="2"/>
  <c r="BH418" i="2"/>
  <c r="BG418" i="2"/>
  <c r="BF418" i="2"/>
  <c r="AA418" i="2"/>
  <c r="Y418" i="2"/>
  <c r="W418" i="2"/>
  <c r="BK418" i="2"/>
  <c r="N418" i="2"/>
  <c r="BE418" i="2" s="1"/>
  <c r="BI415" i="2"/>
  <c r="BH415" i="2"/>
  <c r="BG415" i="2"/>
  <c r="BF415" i="2"/>
  <c r="AA415" i="2"/>
  <c r="Y415" i="2"/>
  <c r="W415" i="2"/>
  <c r="BK415" i="2"/>
  <c r="N415" i="2"/>
  <c r="BE415" i="2" s="1"/>
  <c r="BI414" i="2"/>
  <c r="BH414" i="2"/>
  <c r="BG414" i="2"/>
  <c r="BF414" i="2"/>
  <c r="AA414" i="2"/>
  <c r="Y414" i="2"/>
  <c r="W414" i="2"/>
  <c r="BK414" i="2"/>
  <c r="N414" i="2"/>
  <c r="BE414" i="2" s="1"/>
  <c r="BI411" i="2"/>
  <c r="BH411" i="2"/>
  <c r="BG411" i="2"/>
  <c r="BF411" i="2"/>
  <c r="AA411" i="2"/>
  <c r="Y411" i="2"/>
  <c r="W411" i="2"/>
  <c r="BK411" i="2"/>
  <c r="N411" i="2"/>
  <c r="BE411" i="2"/>
  <c r="BI410" i="2"/>
  <c r="BH410" i="2"/>
  <c r="BG410" i="2"/>
  <c r="BF410" i="2"/>
  <c r="AA410" i="2"/>
  <c r="Y410" i="2"/>
  <c r="W410" i="2"/>
  <c r="BK410" i="2"/>
  <c r="N410" i="2"/>
  <c r="BE410" i="2" s="1"/>
  <c r="BI409" i="2"/>
  <c r="BH409" i="2"/>
  <c r="BG409" i="2"/>
  <c r="BF409" i="2"/>
  <c r="AA409" i="2"/>
  <c r="Y409" i="2"/>
  <c r="W409" i="2"/>
  <c r="BK409" i="2"/>
  <c r="N409" i="2"/>
  <c r="BE409" i="2"/>
  <c r="BI408" i="2"/>
  <c r="BH408" i="2"/>
  <c r="BG408" i="2"/>
  <c r="BF408" i="2"/>
  <c r="AA408" i="2"/>
  <c r="Y408" i="2"/>
  <c r="W408" i="2"/>
  <c r="BK408" i="2"/>
  <c r="N408" i="2"/>
  <c r="BE408" i="2" s="1"/>
  <c r="BI407" i="2"/>
  <c r="BH407" i="2"/>
  <c r="BG407" i="2"/>
  <c r="BF407" i="2"/>
  <c r="AA407" i="2"/>
  <c r="Y407" i="2"/>
  <c r="W407" i="2"/>
  <c r="BK407" i="2"/>
  <c r="N407" i="2"/>
  <c r="BE407" i="2" s="1"/>
  <c r="BI406" i="2"/>
  <c r="BH406" i="2"/>
  <c r="BG406" i="2"/>
  <c r="BF406" i="2"/>
  <c r="AA406" i="2"/>
  <c r="Y406" i="2"/>
  <c r="W406" i="2"/>
  <c r="BK406" i="2"/>
  <c r="N406" i="2"/>
  <c r="BE406" i="2" s="1"/>
  <c r="BI403" i="2"/>
  <c r="BH403" i="2"/>
  <c r="BG403" i="2"/>
  <c r="BF403" i="2"/>
  <c r="AA403" i="2"/>
  <c r="Y403" i="2"/>
  <c r="W403" i="2"/>
  <c r="BK403" i="2"/>
  <c r="N403" i="2"/>
  <c r="BE403" i="2"/>
  <c r="BI402" i="2"/>
  <c r="BH402" i="2"/>
  <c r="BG402" i="2"/>
  <c r="BF402" i="2"/>
  <c r="AA402" i="2"/>
  <c r="Y402" i="2"/>
  <c r="W402" i="2"/>
  <c r="BK402" i="2"/>
  <c r="N402" i="2"/>
  <c r="BE402" i="2" s="1"/>
  <c r="BI399" i="2"/>
  <c r="BH399" i="2"/>
  <c r="BG399" i="2"/>
  <c r="BF399" i="2"/>
  <c r="AA399" i="2"/>
  <c r="Y399" i="2"/>
  <c r="W399" i="2"/>
  <c r="BK399" i="2"/>
  <c r="N399" i="2"/>
  <c r="BE399" i="2"/>
  <c r="BI397" i="2"/>
  <c r="BH397" i="2"/>
  <c r="BG397" i="2"/>
  <c r="BF397" i="2"/>
  <c r="AA397" i="2"/>
  <c r="Y397" i="2"/>
  <c r="W397" i="2"/>
  <c r="BK397" i="2"/>
  <c r="N397" i="2"/>
  <c r="BE397" i="2" s="1"/>
  <c r="BI395" i="2"/>
  <c r="BH395" i="2"/>
  <c r="BG395" i="2"/>
  <c r="BF395" i="2"/>
  <c r="AA395" i="2"/>
  <c r="Y395" i="2"/>
  <c r="W395" i="2"/>
  <c r="BK395" i="2"/>
  <c r="N395" i="2"/>
  <c r="BE395" i="2"/>
  <c r="BI389" i="2"/>
  <c r="BH389" i="2"/>
  <c r="BG389" i="2"/>
  <c r="BF389" i="2"/>
  <c r="AA389" i="2"/>
  <c r="Y389" i="2"/>
  <c r="W389" i="2"/>
  <c r="BK389" i="2"/>
  <c r="N389" i="2"/>
  <c r="BE389" i="2" s="1"/>
  <c r="BI387" i="2"/>
  <c r="BH387" i="2"/>
  <c r="BG387" i="2"/>
  <c r="BF387" i="2"/>
  <c r="AA387" i="2"/>
  <c r="Y387" i="2"/>
  <c r="W387" i="2"/>
  <c r="BK387" i="2"/>
  <c r="N387" i="2"/>
  <c r="BE387" i="2" s="1"/>
  <c r="BI385" i="2"/>
  <c r="BH385" i="2"/>
  <c r="BG385" i="2"/>
  <c r="BF385" i="2"/>
  <c r="AA385" i="2"/>
  <c r="Y385" i="2"/>
  <c r="W385" i="2"/>
  <c r="BK385" i="2"/>
  <c r="N385" i="2"/>
  <c r="BE385" i="2" s="1"/>
  <c r="BI382" i="2"/>
  <c r="BH382" i="2"/>
  <c r="BG382" i="2"/>
  <c r="BF382" i="2"/>
  <c r="AA382" i="2"/>
  <c r="Y382" i="2"/>
  <c r="W382" i="2"/>
  <c r="BK382" i="2"/>
  <c r="N382" i="2"/>
  <c r="BE382" i="2" s="1"/>
  <c r="BI380" i="2"/>
  <c r="BH380" i="2"/>
  <c r="BG380" i="2"/>
  <c r="BF380" i="2"/>
  <c r="AA380" i="2"/>
  <c r="Y380" i="2"/>
  <c r="W380" i="2"/>
  <c r="BK380" i="2"/>
  <c r="N380" i="2"/>
  <c r="BE380" i="2" s="1"/>
  <c r="BI378" i="2"/>
  <c r="BH378" i="2"/>
  <c r="BG378" i="2"/>
  <c r="BF378" i="2"/>
  <c r="AA378" i="2"/>
  <c r="Y378" i="2"/>
  <c r="W378" i="2"/>
  <c r="BK378" i="2"/>
  <c r="N378" i="2"/>
  <c r="BE378" i="2"/>
  <c r="BI375" i="2"/>
  <c r="BH375" i="2"/>
  <c r="BG375" i="2"/>
  <c r="BF375" i="2"/>
  <c r="AA375" i="2"/>
  <c r="AA374" i="2" s="1"/>
  <c r="Y375" i="2"/>
  <c r="W375" i="2"/>
  <c r="W374" i="2" s="1"/>
  <c r="BK375" i="2"/>
  <c r="BK374" i="2"/>
  <c r="N374" i="2" s="1"/>
  <c r="N100" i="2" s="1"/>
  <c r="N375" i="2"/>
  <c r="BE375" i="2" s="1"/>
  <c r="BI373" i="2"/>
  <c r="BH373" i="2"/>
  <c r="BG373" i="2"/>
  <c r="BF373" i="2"/>
  <c r="AA373" i="2"/>
  <c r="Y373" i="2"/>
  <c r="W373" i="2"/>
  <c r="BK373" i="2"/>
  <c r="N373" i="2"/>
  <c r="BE373" i="2" s="1"/>
  <c r="BI372" i="2"/>
  <c r="BH372" i="2"/>
  <c r="BG372" i="2"/>
  <c r="BF372" i="2"/>
  <c r="AA372" i="2"/>
  <c r="Y372" i="2"/>
  <c r="W372" i="2"/>
  <c r="BK372" i="2"/>
  <c r="N372" i="2"/>
  <c r="BE372" i="2"/>
  <c r="BI371" i="2"/>
  <c r="BH371" i="2"/>
  <c r="BG371" i="2"/>
  <c r="BF371" i="2"/>
  <c r="AA371" i="2"/>
  <c r="Y371" i="2"/>
  <c r="W371" i="2"/>
  <c r="BK371" i="2"/>
  <c r="N371" i="2"/>
  <c r="BE371" i="2" s="1"/>
  <c r="BI369" i="2"/>
  <c r="BH369" i="2"/>
  <c r="BG369" i="2"/>
  <c r="BF369" i="2"/>
  <c r="AA369" i="2"/>
  <c r="AA368" i="2" s="1"/>
  <c r="Y369" i="2"/>
  <c r="Y368" i="2" s="1"/>
  <c r="W369" i="2"/>
  <c r="W368" i="2" s="1"/>
  <c r="BK369" i="2"/>
  <c r="BK368" i="2" s="1"/>
  <c r="N369" i="2"/>
  <c r="BE369" i="2" s="1"/>
  <c r="BI366" i="2"/>
  <c r="BH366" i="2"/>
  <c r="BG366" i="2"/>
  <c r="BF366" i="2"/>
  <c r="AA366" i="2"/>
  <c r="AA365" i="2" s="1"/>
  <c r="Y366" i="2"/>
  <c r="Y365" i="2" s="1"/>
  <c r="W366" i="2"/>
  <c r="W365" i="2" s="1"/>
  <c r="BK366" i="2"/>
  <c r="BK365" i="2" s="1"/>
  <c r="N365" i="2" s="1"/>
  <c r="N97" i="2" s="1"/>
  <c r="N366" i="2"/>
  <c r="BE366" i="2" s="1"/>
  <c r="BI363" i="2"/>
  <c r="BH363" i="2"/>
  <c r="BG363" i="2"/>
  <c r="BF363" i="2"/>
  <c r="AA363" i="2"/>
  <c r="Y363" i="2"/>
  <c r="W363" i="2"/>
  <c r="BK363" i="2"/>
  <c r="N363" i="2"/>
  <c r="BE363" i="2" s="1"/>
  <c r="BI362" i="2"/>
  <c r="BH362" i="2"/>
  <c r="BG362" i="2"/>
  <c r="BF362" i="2"/>
  <c r="AA362" i="2"/>
  <c r="Y362" i="2"/>
  <c r="W362" i="2"/>
  <c r="BK362" i="2"/>
  <c r="N362" i="2"/>
  <c r="BE362" i="2"/>
  <c r="BI361" i="2"/>
  <c r="BH361" i="2"/>
  <c r="BG361" i="2"/>
  <c r="BF361" i="2"/>
  <c r="AA361" i="2"/>
  <c r="Y361" i="2"/>
  <c r="W361" i="2"/>
  <c r="BK361" i="2"/>
  <c r="N361" i="2"/>
  <c r="BE361" i="2" s="1"/>
  <c r="BI360" i="2"/>
  <c r="BH360" i="2"/>
  <c r="BG360" i="2"/>
  <c r="BF360" i="2"/>
  <c r="AA360" i="2"/>
  <c r="Y360" i="2"/>
  <c r="W360" i="2"/>
  <c r="BK360" i="2"/>
  <c r="N360" i="2"/>
  <c r="BE360" i="2" s="1"/>
  <c r="BI359" i="2"/>
  <c r="BH359" i="2"/>
  <c r="BG359" i="2"/>
  <c r="BF359" i="2"/>
  <c r="AA359" i="2"/>
  <c r="Y359" i="2"/>
  <c r="W359" i="2"/>
  <c r="BK359" i="2"/>
  <c r="N359" i="2"/>
  <c r="BE359" i="2" s="1"/>
  <c r="BI357" i="2"/>
  <c r="BH357" i="2"/>
  <c r="BG357" i="2"/>
  <c r="BF357" i="2"/>
  <c r="AA357" i="2"/>
  <c r="Y357" i="2"/>
  <c r="W357" i="2"/>
  <c r="BK357" i="2"/>
  <c r="N357" i="2"/>
  <c r="BE357" i="2"/>
  <c r="BI356" i="2"/>
  <c r="BH356" i="2"/>
  <c r="BG356" i="2"/>
  <c r="BF356" i="2"/>
  <c r="AA356" i="2"/>
  <c r="AA355" i="2" s="1"/>
  <c r="Y356" i="2"/>
  <c r="W356" i="2"/>
  <c r="W355" i="2" s="1"/>
  <c r="BK356" i="2"/>
  <c r="BK355" i="2" s="1"/>
  <c r="N355" i="2" s="1"/>
  <c r="N96" i="2" s="1"/>
  <c r="N356" i="2"/>
  <c r="BE356" i="2" s="1"/>
  <c r="BI352" i="2"/>
  <c r="BH352" i="2"/>
  <c r="BG352" i="2"/>
  <c r="BF352" i="2"/>
  <c r="AA352" i="2"/>
  <c r="Y352" i="2"/>
  <c r="W352" i="2"/>
  <c r="BK352" i="2"/>
  <c r="N352" i="2"/>
  <c r="BE352" i="2" s="1"/>
  <c r="BI350" i="2"/>
  <c r="BH350" i="2"/>
  <c r="BG350" i="2"/>
  <c r="BF350" i="2"/>
  <c r="AA350" i="2"/>
  <c r="Y350" i="2"/>
  <c r="W350" i="2"/>
  <c r="BK350" i="2"/>
  <c r="N350" i="2"/>
  <c r="BE350" i="2"/>
  <c r="BI349" i="2"/>
  <c r="BH349" i="2"/>
  <c r="BG349" i="2"/>
  <c r="BF349" i="2"/>
  <c r="AA349" i="2"/>
  <c r="Y349" i="2"/>
  <c r="W349" i="2"/>
  <c r="BK349" i="2"/>
  <c r="N349" i="2"/>
  <c r="BE349" i="2" s="1"/>
  <c r="BI348" i="2"/>
  <c r="BH348" i="2"/>
  <c r="BG348" i="2"/>
  <c r="BF348" i="2"/>
  <c r="AA348" i="2"/>
  <c r="Y348" i="2"/>
  <c r="W348" i="2"/>
  <c r="BK348" i="2"/>
  <c r="N348" i="2"/>
  <c r="BE348" i="2"/>
  <c r="BI347" i="2"/>
  <c r="BH347" i="2"/>
  <c r="BG347" i="2"/>
  <c r="BF347" i="2"/>
  <c r="AA347" i="2"/>
  <c r="Y347" i="2"/>
  <c r="W347" i="2"/>
  <c r="BK347" i="2"/>
  <c r="N347" i="2"/>
  <c r="BE347" i="2" s="1"/>
  <c r="BI346" i="2"/>
  <c r="BH346" i="2"/>
  <c r="BG346" i="2"/>
  <c r="BF346" i="2"/>
  <c r="AA346" i="2"/>
  <c r="Y346" i="2"/>
  <c r="W346" i="2"/>
  <c r="BK346" i="2"/>
  <c r="N346" i="2"/>
  <c r="BE346" i="2"/>
  <c r="BI345" i="2"/>
  <c r="BH345" i="2"/>
  <c r="BG345" i="2"/>
  <c r="BF345" i="2"/>
  <c r="AA345" i="2"/>
  <c r="Y345" i="2"/>
  <c r="W345" i="2"/>
  <c r="BK345" i="2"/>
  <c r="N345" i="2"/>
  <c r="BE345" i="2" s="1"/>
  <c r="BI344" i="2"/>
  <c r="BH344" i="2"/>
  <c r="BG344" i="2"/>
  <c r="BF344" i="2"/>
  <c r="AA344" i="2"/>
  <c r="Y344" i="2"/>
  <c r="W344" i="2"/>
  <c r="BK344" i="2"/>
  <c r="N344" i="2"/>
  <c r="BE344" i="2" s="1"/>
  <c r="BI343" i="2"/>
  <c r="BH343" i="2"/>
  <c r="BG343" i="2"/>
  <c r="BF343" i="2"/>
  <c r="AA343" i="2"/>
  <c r="Y343" i="2"/>
  <c r="W343" i="2"/>
  <c r="BK343" i="2"/>
  <c r="N343" i="2"/>
  <c r="BE343" i="2" s="1"/>
  <c r="BI342" i="2"/>
  <c r="BH342" i="2"/>
  <c r="BG342" i="2"/>
  <c r="BF342" i="2"/>
  <c r="AA342" i="2"/>
  <c r="Y342" i="2"/>
  <c r="W342" i="2"/>
  <c r="BK342" i="2"/>
  <c r="N342" i="2"/>
  <c r="BE342" i="2"/>
  <c r="BI341" i="2"/>
  <c r="BH341" i="2"/>
  <c r="BG341" i="2"/>
  <c r="BF341" i="2"/>
  <c r="AA341" i="2"/>
  <c r="Y341" i="2"/>
  <c r="W341" i="2"/>
  <c r="BK341" i="2"/>
  <c r="N341" i="2"/>
  <c r="BE341" i="2" s="1"/>
  <c r="BI340" i="2"/>
  <c r="BH340" i="2"/>
  <c r="BG340" i="2"/>
  <c r="BF340" i="2"/>
  <c r="AA340" i="2"/>
  <c r="Y340" i="2"/>
  <c r="W340" i="2"/>
  <c r="BK340" i="2"/>
  <c r="N340" i="2"/>
  <c r="BE340" i="2"/>
  <c r="BI334" i="2"/>
  <c r="BH334" i="2"/>
  <c r="BG334" i="2"/>
  <c r="BF334" i="2"/>
  <c r="AA334" i="2"/>
  <c r="Y334" i="2"/>
  <c r="W334" i="2"/>
  <c r="BK334" i="2"/>
  <c r="N334" i="2"/>
  <c r="BE334" i="2" s="1"/>
  <c r="BI333" i="2"/>
  <c r="BH333" i="2"/>
  <c r="BG333" i="2"/>
  <c r="BF333" i="2"/>
  <c r="AA333" i="2"/>
  <c r="Y333" i="2"/>
  <c r="W333" i="2"/>
  <c r="BK333" i="2"/>
  <c r="N333" i="2"/>
  <c r="BE333" i="2" s="1"/>
  <c r="BI331" i="2"/>
  <c r="BH331" i="2"/>
  <c r="BG331" i="2"/>
  <c r="BF331" i="2"/>
  <c r="AA331" i="2"/>
  <c r="Y331" i="2"/>
  <c r="W331" i="2"/>
  <c r="BK331" i="2"/>
  <c r="N331" i="2"/>
  <c r="BE331" i="2" s="1"/>
  <c r="BI330" i="2"/>
  <c r="BH330" i="2"/>
  <c r="BG330" i="2"/>
  <c r="BF330" i="2"/>
  <c r="AA330" i="2"/>
  <c r="Y330" i="2"/>
  <c r="W330" i="2"/>
  <c r="BK330" i="2"/>
  <c r="N330" i="2"/>
  <c r="BE330" i="2" s="1"/>
  <c r="BI327" i="2"/>
  <c r="BH327" i="2"/>
  <c r="BG327" i="2"/>
  <c r="BF327" i="2"/>
  <c r="AA327" i="2"/>
  <c r="Y327" i="2"/>
  <c r="W327" i="2"/>
  <c r="BK327" i="2"/>
  <c r="N327" i="2"/>
  <c r="BE327" i="2" s="1"/>
  <c r="BI324" i="2"/>
  <c r="BH324" i="2"/>
  <c r="BG324" i="2"/>
  <c r="BF324" i="2"/>
  <c r="AA324" i="2"/>
  <c r="Y324" i="2"/>
  <c r="W324" i="2"/>
  <c r="BK324" i="2"/>
  <c r="N324" i="2"/>
  <c r="BE324" i="2"/>
  <c r="BI323" i="2"/>
  <c r="BH323" i="2"/>
  <c r="BG323" i="2"/>
  <c r="BF323" i="2"/>
  <c r="AA323" i="2"/>
  <c r="Y323" i="2"/>
  <c r="W323" i="2"/>
  <c r="BK323" i="2"/>
  <c r="N323" i="2"/>
  <c r="BE323" i="2" s="1"/>
  <c r="BI322" i="2"/>
  <c r="BH322" i="2"/>
  <c r="BG322" i="2"/>
  <c r="BF322" i="2"/>
  <c r="AA322" i="2"/>
  <c r="Y322" i="2"/>
  <c r="W322" i="2"/>
  <c r="BK322" i="2"/>
  <c r="N322" i="2"/>
  <c r="BE322" i="2"/>
  <c r="BI320" i="2"/>
  <c r="BH320" i="2"/>
  <c r="BG320" i="2"/>
  <c r="BF320" i="2"/>
  <c r="AA320" i="2"/>
  <c r="Y320" i="2"/>
  <c r="W320" i="2"/>
  <c r="BK320" i="2"/>
  <c r="N320" i="2"/>
  <c r="BE320" i="2" s="1"/>
  <c r="BI318" i="2"/>
  <c r="BH318" i="2"/>
  <c r="BG318" i="2"/>
  <c r="BF318" i="2"/>
  <c r="AA318" i="2"/>
  <c r="Y318" i="2"/>
  <c r="W318" i="2"/>
  <c r="BK318" i="2"/>
  <c r="N318" i="2"/>
  <c r="BE318" i="2" s="1"/>
  <c r="BI316" i="2"/>
  <c r="BH316" i="2"/>
  <c r="BG316" i="2"/>
  <c r="BF316" i="2"/>
  <c r="AA316" i="2"/>
  <c r="Y316" i="2"/>
  <c r="W316" i="2"/>
  <c r="BK316" i="2"/>
  <c r="N316" i="2"/>
  <c r="BE316" i="2" s="1"/>
  <c r="BI313" i="2"/>
  <c r="BH313" i="2"/>
  <c r="BG313" i="2"/>
  <c r="BF313" i="2"/>
  <c r="AA313" i="2"/>
  <c r="Y313" i="2"/>
  <c r="W313" i="2"/>
  <c r="BK313" i="2"/>
  <c r="N313" i="2"/>
  <c r="BE313" i="2"/>
  <c r="BI311" i="2"/>
  <c r="BH311" i="2"/>
  <c r="BG311" i="2"/>
  <c r="BF311" i="2"/>
  <c r="AA311" i="2"/>
  <c r="Y311" i="2"/>
  <c r="W311" i="2"/>
  <c r="BK311" i="2"/>
  <c r="N311" i="2"/>
  <c r="BE311" i="2" s="1"/>
  <c r="BI310" i="2"/>
  <c r="BH310" i="2"/>
  <c r="BG310" i="2"/>
  <c r="BF310" i="2"/>
  <c r="AA310" i="2"/>
  <c r="Y310" i="2"/>
  <c r="W310" i="2"/>
  <c r="BK310" i="2"/>
  <c r="N310" i="2"/>
  <c r="BE310" i="2"/>
  <c r="BI309" i="2"/>
  <c r="BH309" i="2"/>
  <c r="BG309" i="2"/>
  <c r="BF309" i="2"/>
  <c r="AA309" i="2"/>
  <c r="Y309" i="2"/>
  <c r="W309" i="2"/>
  <c r="BK309" i="2"/>
  <c r="N309" i="2"/>
  <c r="BE309" i="2" s="1"/>
  <c r="BI308" i="2"/>
  <c r="BH308" i="2"/>
  <c r="BG308" i="2"/>
  <c r="BF308" i="2"/>
  <c r="AA308" i="2"/>
  <c r="Y308" i="2"/>
  <c r="W308" i="2"/>
  <c r="BK308" i="2"/>
  <c r="N308" i="2"/>
  <c r="BE308" i="2"/>
  <c r="BI307" i="2"/>
  <c r="BH307" i="2"/>
  <c r="BG307" i="2"/>
  <c r="BF307" i="2"/>
  <c r="AA307" i="2"/>
  <c r="Y307" i="2"/>
  <c r="W307" i="2"/>
  <c r="BK307" i="2"/>
  <c r="N307" i="2"/>
  <c r="BE307" i="2" s="1"/>
  <c r="BI306" i="2"/>
  <c r="BH306" i="2"/>
  <c r="BG306" i="2"/>
  <c r="BF306" i="2"/>
  <c r="AA306" i="2"/>
  <c r="Y306" i="2"/>
  <c r="W306" i="2"/>
  <c r="BK306" i="2"/>
  <c r="N306" i="2"/>
  <c r="BE306" i="2" s="1"/>
  <c r="BI305" i="2"/>
  <c r="BH305" i="2"/>
  <c r="BG305" i="2"/>
  <c r="BF305" i="2"/>
  <c r="AA305" i="2"/>
  <c r="Y305" i="2"/>
  <c r="W305" i="2"/>
  <c r="BK305" i="2"/>
  <c r="N305" i="2"/>
  <c r="BE305" i="2" s="1"/>
  <c r="BI301" i="2"/>
  <c r="BH301" i="2"/>
  <c r="BG301" i="2"/>
  <c r="BF301" i="2"/>
  <c r="AA301" i="2"/>
  <c r="Y301" i="2"/>
  <c r="W301" i="2"/>
  <c r="BK301" i="2"/>
  <c r="N301" i="2"/>
  <c r="BE301" i="2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/>
  <c r="BI298" i="2"/>
  <c r="BH298" i="2"/>
  <c r="BG298" i="2"/>
  <c r="BF298" i="2"/>
  <c r="AA298" i="2"/>
  <c r="Y298" i="2"/>
  <c r="W298" i="2"/>
  <c r="BK298" i="2"/>
  <c r="N298" i="2"/>
  <c r="BE298" i="2" s="1"/>
  <c r="BI297" i="2"/>
  <c r="BH297" i="2"/>
  <c r="BG297" i="2"/>
  <c r="BF297" i="2"/>
  <c r="AA297" i="2"/>
  <c r="Y297" i="2"/>
  <c r="W297" i="2"/>
  <c r="BK297" i="2"/>
  <c r="N297" i="2"/>
  <c r="BE297" i="2"/>
  <c r="BI296" i="2"/>
  <c r="BH296" i="2"/>
  <c r="BG296" i="2"/>
  <c r="BF296" i="2"/>
  <c r="AA296" i="2"/>
  <c r="Y296" i="2"/>
  <c r="W296" i="2"/>
  <c r="BK296" i="2"/>
  <c r="N296" i="2"/>
  <c r="BE296" i="2" s="1"/>
  <c r="BI291" i="2"/>
  <c r="BH291" i="2"/>
  <c r="BG291" i="2"/>
  <c r="BF291" i="2"/>
  <c r="AA291" i="2"/>
  <c r="Y291" i="2"/>
  <c r="W291" i="2"/>
  <c r="BK291" i="2"/>
  <c r="N291" i="2"/>
  <c r="BE291" i="2" s="1"/>
  <c r="BI290" i="2"/>
  <c r="BH290" i="2"/>
  <c r="BG290" i="2"/>
  <c r="BF290" i="2"/>
  <c r="AA290" i="2"/>
  <c r="Y290" i="2"/>
  <c r="W290" i="2"/>
  <c r="BK290" i="2"/>
  <c r="N290" i="2"/>
  <c r="BE290" i="2" s="1"/>
  <c r="BI288" i="2"/>
  <c r="BH288" i="2"/>
  <c r="BG288" i="2"/>
  <c r="BF288" i="2"/>
  <c r="AA288" i="2"/>
  <c r="AA287" i="2" s="1"/>
  <c r="Y288" i="2"/>
  <c r="W288" i="2"/>
  <c r="W287" i="2" s="1"/>
  <c r="BK288" i="2"/>
  <c r="BK287" i="2" s="1"/>
  <c r="N287" i="2" s="1"/>
  <c r="N95" i="2" s="1"/>
  <c r="N288" i="2"/>
  <c r="BE288" i="2" s="1"/>
  <c r="BI286" i="2"/>
  <c r="BH286" i="2"/>
  <c r="BG286" i="2"/>
  <c r="BF286" i="2"/>
  <c r="AA286" i="2"/>
  <c r="Y286" i="2"/>
  <c r="W286" i="2"/>
  <c r="BK286" i="2"/>
  <c r="N286" i="2"/>
  <c r="BE286" i="2"/>
  <c r="BI285" i="2"/>
  <c r="BH285" i="2"/>
  <c r="BG285" i="2"/>
  <c r="BF285" i="2"/>
  <c r="AA285" i="2"/>
  <c r="Y285" i="2"/>
  <c r="W285" i="2"/>
  <c r="BK285" i="2"/>
  <c r="N285" i="2"/>
  <c r="BE285" i="2" s="1"/>
  <c r="BI283" i="2"/>
  <c r="BH283" i="2"/>
  <c r="BG283" i="2"/>
  <c r="BF283" i="2"/>
  <c r="AA283" i="2"/>
  <c r="Y283" i="2"/>
  <c r="W283" i="2"/>
  <c r="BK283" i="2"/>
  <c r="N283" i="2"/>
  <c r="BE283" i="2"/>
  <c r="BI281" i="2"/>
  <c r="BH281" i="2"/>
  <c r="BG281" i="2"/>
  <c r="BF281" i="2"/>
  <c r="AA281" i="2"/>
  <c r="Y281" i="2"/>
  <c r="W281" i="2"/>
  <c r="BK281" i="2"/>
  <c r="N281" i="2"/>
  <c r="BE281" i="2" s="1"/>
  <c r="BI278" i="2"/>
  <c r="BH278" i="2"/>
  <c r="BG278" i="2"/>
  <c r="BF278" i="2"/>
  <c r="AA278" i="2"/>
  <c r="Y278" i="2"/>
  <c r="W278" i="2"/>
  <c r="BK278" i="2"/>
  <c r="N278" i="2"/>
  <c r="BE278" i="2" s="1"/>
  <c r="BI276" i="2"/>
  <c r="BH276" i="2"/>
  <c r="BG276" i="2"/>
  <c r="BF276" i="2"/>
  <c r="AA276" i="2"/>
  <c r="Y276" i="2"/>
  <c r="W276" i="2"/>
  <c r="BK276" i="2"/>
  <c r="N276" i="2"/>
  <c r="BE276" i="2" s="1"/>
  <c r="BI274" i="2"/>
  <c r="BH274" i="2"/>
  <c r="BG274" i="2"/>
  <c r="BF274" i="2"/>
  <c r="AA274" i="2"/>
  <c r="Y274" i="2"/>
  <c r="W274" i="2"/>
  <c r="BK274" i="2"/>
  <c r="N274" i="2"/>
  <c r="BE274" i="2"/>
  <c r="BI273" i="2"/>
  <c r="BH273" i="2"/>
  <c r="BG273" i="2"/>
  <c r="BF273" i="2"/>
  <c r="AA273" i="2"/>
  <c r="Y273" i="2"/>
  <c r="W273" i="2"/>
  <c r="BK273" i="2"/>
  <c r="N273" i="2"/>
  <c r="BE273" i="2" s="1"/>
  <c r="BI272" i="2"/>
  <c r="BH272" i="2"/>
  <c r="BG272" i="2"/>
  <c r="BF272" i="2"/>
  <c r="AA272" i="2"/>
  <c r="Y272" i="2"/>
  <c r="W272" i="2"/>
  <c r="BK272" i="2"/>
  <c r="N272" i="2"/>
  <c r="BE272" i="2"/>
  <c r="BI265" i="2"/>
  <c r="BH265" i="2"/>
  <c r="BG265" i="2"/>
  <c r="BF265" i="2"/>
  <c r="AA265" i="2"/>
  <c r="Y265" i="2"/>
  <c r="W265" i="2"/>
  <c r="BK265" i="2"/>
  <c r="N265" i="2"/>
  <c r="BE265" i="2" s="1"/>
  <c r="BI264" i="2"/>
  <c r="BH264" i="2"/>
  <c r="BG264" i="2"/>
  <c r="BF264" i="2"/>
  <c r="AA264" i="2"/>
  <c r="Y264" i="2"/>
  <c r="W264" i="2"/>
  <c r="BK264" i="2"/>
  <c r="N264" i="2"/>
  <c r="BE264" i="2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E259" i="2" s="1"/>
  <c r="BI258" i="2"/>
  <c r="BH258" i="2"/>
  <c r="BG258" i="2"/>
  <c r="BF258" i="2"/>
  <c r="AA258" i="2"/>
  <c r="Y258" i="2"/>
  <c r="W258" i="2"/>
  <c r="BK258" i="2"/>
  <c r="N258" i="2"/>
  <c r="BE258" i="2"/>
  <c r="BI257" i="2"/>
  <c r="BH257" i="2"/>
  <c r="BG257" i="2"/>
  <c r="BF257" i="2"/>
  <c r="AA257" i="2"/>
  <c r="Y257" i="2"/>
  <c r="W257" i="2"/>
  <c r="BK257" i="2"/>
  <c r="N257" i="2"/>
  <c r="BE257" i="2" s="1"/>
  <c r="BI247" i="2"/>
  <c r="BH247" i="2"/>
  <c r="BG247" i="2"/>
  <c r="BF247" i="2"/>
  <c r="AA247" i="2"/>
  <c r="Y247" i="2"/>
  <c r="W247" i="2"/>
  <c r="BK247" i="2"/>
  <c r="N247" i="2"/>
  <c r="BE247" i="2"/>
  <c r="BI243" i="2"/>
  <c r="BH243" i="2"/>
  <c r="BG243" i="2"/>
  <c r="BF243" i="2"/>
  <c r="AA243" i="2"/>
  <c r="Y243" i="2"/>
  <c r="W243" i="2"/>
  <c r="BK243" i="2"/>
  <c r="N243" i="2"/>
  <c r="BE243" i="2" s="1"/>
  <c r="BI239" i="2"/>
  <c r="BH239" i="2"/>
  <c r="BG239" i="2"/>
  <c r="BF239" i="2"/>
  <c r="AA239" i="2"/>
  <c r="Y239" i="2"/>
  <c r="W239" i="2"/>
  <c r="BK239" i="2"/>
  <c r="N239" i="2"/>
  <c r="BE239" i="2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 s="1"/>
  <c r="BI220" i="2"/>
  <c r="BH220" i="2"/>
  <c r="BG220" i="2"/>
  <c r="BF220" i="2"/>
  <c r="AA220" i="2"/>
  <c r="Y220" i="2"/>
  <c r="W220" i="2"/>
  <c r="BK220" i="2"/>
  <c r="N220" i="2"/>
  <c r="BE220" i="2" s="1"/>
  <c r="BI217" i="2"/>
  <c r="BH217" i="2"/>
  <c r="BG217" i="2"/>
  <c r="BF217" i="2"/>
  <c r="AA217" i="2"/>
  <c r="Y217" i="2"/>
  <c r="W217" i="2"/>
  <c r="BK217" i="2"/>
  <c r="N217" i="2"/>
  <c r="BE217" i="2"/>
  <c r="BI211" i="2"/>
  <c r="BH211" i="2"/>
  <c r="BG211" i="2"/>
  <c r="BF211" i="2"/>
  <c r="AA211" i="2"/>
  <c r="Y211" i="2"/>
  <c r="W211" i="2"/>
  <c r="BK211" i="2"/>
  <c r="N211" i="2"/>
  <c r="BE211" i="2" s="1"/>
  <c r="BI209" i="2"/>
  <c r="BH209" i="2"/>
  <c r="BG209" i="2"/>
  <c r="BF209" i="2"/>
  <c r="AA209" i="2"/>
  <c r="Y209" i="2"/>
  <c r="W209" i="2"/>
  <c r="BK209" i="2"/>
  <c r="N209" i="2"/>
  <c r="BE209" i="2"/>
  <c r="BI205" i="2"/>
  <c r="BH205" i="2"/>
  <c r="BG205" i="2"/>
  <c r="BF205" i="2"/>
  <c r="AA205" i="2"/>
  <c r="AA202" i="2" s="1"/>
  <c r="Y205" i="2"/>
  <c r="W205" i="2"/>
  <c r="BK205" i="2"/>
  <c r="N205" i="2"/>
  <c r="BE205" i="2" s="1"/>
  <c r="BI203" i="2"/>
  <c r="BH203" i="2"/>
  <c r="BG203" i="2"/>
  <c r="BF203" i="2"/>
  <c r="AA203" i="2"/>
  <c r="Y203" i="2"/>
  <c r="W203" i="2"/>
  <c r="W202" i="2" s="1"/>
  <c r="BK203" i="2"/>
  <c r="N203" i="2"/>
  <c r="BE203" i="2" s="1"/>
  <c r="BI200" i="2"/>
  <c r="BH200" i="2"/>
  <c r="BG200" i="2"/>
  <c r="BF200" i="2"/>
  <c r="AA200" i="2"/>
  <c r="Y200" i="2"/>
  <c r="W200" i="2"/>
  <c r="BK200" i="2"/>
  <c r="N200" i="2"/>
  <c r="BE200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Y191" i="2" s="1"/>
  <c r="W193" i="2"/>
  <c r="BK193" i="2"/>
  <c r="N193" i="2"/>
  <c r="BE193" i="2"/>
  <c r="BI192" i="2"/>
  <c r="BH192" i="2"/>
  <c r="BG192" i="2"/>
  <c r="BF192" i="2"/>
  <c r="AA192" i="2"/>
  <c r="Y192" i="2"/>
  <c r="W192" i="2"/>
  <c r="W191" i="2" s="1"/>
  <c r="BK192" i="2"/>
  <c r="BK191" i="2" s="1"/>
  <c r="N191" i="2" s="1"/>
  <c r="N93" i="2" s="1"/>
  <c r="N192" i="2"/>
  <c r="BE192" i="2" s="1"/>
  <c r="BI190" i="2"/>
  <c r="BH190" i="2"/>
  <c r="BG190" i="2"/>
  <c r="BF190" i="2"/>
  <c r="AA190" i="2"/>
  <c r="Y190" i="2"/>
  <c r="W190" i="2"/>
  <c r="BK190" i="2"/>
  <c r="N190" i="2"/>
  <c r="BE190" i="2" s="1"/>
  <c r="BI188" i="2"/>
  <c r="BH188" i="2"/>
  <c r="BG188" i="2"/>
  <c r="BF188" i="2"/>
  <c r="AA188" i="2"/>
  <c r="Y188" i="2"/>
  <c r="W188" i="2"/>
  <c r="BK188" i="2"/>
  <c r="N188" i="2"/>
  <c r="BE188" i="2"/>
  <c r="BI186" i="2"/>
  <c r="BH186" i="2"/>
  <c r="BG186" i="2"/>
  <c r="BF186" i="2"/>
  <c r="AA186" i="2"/>
  <c r="AA185" i="2" s="1"/>
  <c r="Y186" i="2"/>
  <c r="Y185" i="2" s="1"/>
  <c r="W186" i="2"/>
  <c r="BK186" i="2"/>
  <c r="N186" i="2"/>
  <c r="BE186" i="2" s="1"/>
  <c r="BI184" i="2"/>
  <c r="BH184" i="2"/>
  <c r="BG184" i="2"/>
  <c r="BF184" i="2"/>
  <c r="AA184" i="2"/>
  <c r="Y184" i="2"/>
  <c r="W184" i="2"/>
  <c r="BK184" i="2"/>
  <c r="N184" i="2"/>
  <c r="BE184" i="2" s="1"/>
  <c r="BI178" i="2"/>
  <c r="BH178" i="2"/>
  <c r="BG178" i="2"/>
  <c r="BF178" i="2"/>
  <c r="AA178" i="2"/>
  <c r="Y178" i="2"/>
  <c r="W178" i="2"/>
  <c r="BK178" i="2"/>
  <c r="N178" i="2"/>
  <c r="BE178" i="2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AA171" i="2"/>
  <c r="Y171" i="2"/>
  <c r="W171" i="2"/>
  <c r="W170" i="2"/>
  <c r="BK171" i="2"/>
  <c r="N171" i="2"/>
  <c r="BE171" i="2" s="1"/>
  <c r="BI164" i="2"/>
  <c r="BH164" i="2"/>
  <c r="BG164" i="2"/>
  <c r="BF164" i="2"/>
  <c r="AA164" i="2"/>
  <c r="AA163" i="2"/>
  <c r="Y164" i="2"/>
  <c r="Y163" i="2" s="1"/>
  <c r="W164" i="2"/>
  <c r="W163" i="2"/>
  <c r="BK164" i="2"/>
  <c r="BK163" i="2" s="1"/>
  <c r="N163" i="2" s="1"/>
  <c r="N90" i="2" s="1"/>
  <c r="N164" i="2"/>
  <c r="BE164" i="2" s="1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 s="1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Y151" i="2"/>
  <c r="W151" i="2"/>
  <c r="BK151" i="2"/>
  <c r="N151" i="2"/>
  <c r="BE151" i="2" s="1"/>
  <c r="BI149" i="2"/>
  <c r="BH149" i="2"/>
  <c r="BG149" i="2"/>
  <c r="BF149" i="2"/>
  <c r="AA149" i="2"/>
  <c r="Y149" i="2"/>
  <c r="W149" i="2"/>
  <c r="BK149" i="2"/>
  <c r="N149" i="2"/>
  <c r="BE149" i="2"/>
  <c r="BI147" i="2"/>
  <c r="BH147" i="2"/>
  <c r="BG147" i="2"/>
  <c r="BF147" i="2"/>
  <c r="AA147" i="2"/>
  <c r="Y147" i="2"/>
  <c r="W147" i="2"/>
  <c r="BK147" i="2"/>
  <c r="N147" i="2"/>
  <c r="BE147" i="2" s="1"/>
  <c r="BI145" i="2"/>
  <c r="BH145" i="2"/>
  <c r="BG145" i="2"/>
  <c r="BF145" i="2"/>
  <c r="AA145" i="2"/>
  <c r="Y145" i="2"/>
  <c r="W145" i="2"/>
  <c r="BK145" i="2"/>
  <c r="N145" i="2"/>
  <c r="BE145" i="2"/>
  <c r="BI143" i="2"/>
  <c r="BH143" i="2"/>
  <c r="BG143" i="2"/>
  <c r="BF143" i="2"/>
  <c r="AA143" i="2"/>
  <c r="AA142" i="2" s="1"/>
  <c r="Y143" i="2"/>
  <c r="W143" i="2"/>
  <c r="W142" i="2"/>
  <c r="BK143" i="2"/>
  <c r="N143" i="2"/>
  <c r="BE143" i="2" s="1"/>
  <c r="M137" i="2"/>
  <c r="M136" i="2"/>
  <c r="F136" i="2"/>
  <c r="F134" i="2"/>
  <c r="F132" i="2"/>
  <c r="BI122" i="2"/>
  <c r="BH122" i="2"/>
  <c r="BG122" i="2"/>
  <c r="BF122" i="2"/>
  <c r="BI121" i="2"/>
  <c r="BH121" i="2"/>
  <c r="BG121" i="2"/>
  <c r="BF121" i="2"/>
  <c r="BI120" i="2"/>
  <c r="BH120" i="2"/>
  <c r="BG120" i="2"/>
  <c r="BF120" i="2"/>
  <c r="BI119" i="2"/>
  <c r="BH119" i="2"/>
  <c r="BG119" i="2"/>
  <c r="BF119" i="2"/>
  <c r="BI118" i="2"/>
  <c r="BH118" i="2"/>
  <c r="BG118" i="2"/>
  <c r="BF118" i="2"/>
  <c r="BI117" i="2"/>
  <c r="BH117" i="2"/>
  <c r="BG117" i="2"/>
  <c r="H33" i="2" s="1"/>
  <c r="BB88" i="1" s="1"/>
  <c r="BB87" i="1" s="1"/>
  <c r="BF117" i="2"/>
  <c r="M83" i="2"/>
  <c r="M82" i="2"/>
  <c r="F82" i="2"/>
  <c r="F80" i="2"/>
  <c r="F78" i="2"/>
  <c r="O14" i="2"/>
  <c r="E14" i="2"/>
  <c r="F137" i="2" s="1"/>
  <c r="O13" i="2"/>
  <c r="O8" i="2"/>
  <c r="M134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4" i="2" l="1"/>
  <c r="BC88" i="1" s="1"/>
  <c r="BC87" i="1" s="1"/>
  <c r="H35" i="2"/>
  <c r="BD88" i="1" s="1"/>
  <c r="BD87" i="1" s="1"/>
  <c r="H32" i="2"/>
  <c r="BA88" i="1" s="1"/>
  <c r="BA87" i="1" s="1"/>
  <c r="M80" i="2"/>
  <c r="F83" i="2"/>
  <c r="W35" i="1"/>
  <c r="Y374" i="2"/>
  <c r="Y367" i="2" s="1"/>
  <c r="AA170" i="2"/>
  <c r="BK185" i="2"/>
  <c r="N185" i="2" s="1"/>
  <c r="N92" i="2" s="1"/>
  <c r="BK590" i="2"/>
  <c r="N590" i="2" s="1"/>
  <c r="N110" i="2" s="1"/>
  <c r="Y142" i="2"/>
  <c r="AA590" i="2"/>
  <c r="Y170" i="2"/>
  <c r="AA191" i="2"/>
  <c r="Y355" i="2"/>
  <c r="BK425" i="2"/>
  <c r="N425" i="2" s="1"/>
  <c r="N103" i="2" s="1"/>
  <c r="W33" i="1"/>
  <c r="AX87" i="1"/>
  <c r="W32" i="1"/>
  <c r="AW87" i="1"/>
  <c r="AK32" i="1" s="1"/>
  <c r="W34" i="1"/>
  <c r="AY87" i="1"/>
  <c r="AA141" i="2"/>
  <c r="N368" i="2"/>
  <c r="N99" i="2" s="1"/>
  <c r="BK367" i="2"/>
  <c r="N367" i="2" s="1"/>
  <c r="N98" i="2" s="1"/>
  <c r="W185" i="2"/>
  <c r="W141" i="2" s="1"/>
  <c r="Y202" i="2"/>
  <c r="AA596" i="2"/>
  <c r="M32" i="2"/>
  <c r="AW88" i="1" s="1"/>
  <c r="BK202" i="2"/>
  <c r="N202" i="2" s="1"/>
  <c r="N94" i="2" s="1"/>
  <c r="BK142" i="2"/>
  <c r="BK170" i="2"/>
  <c r="N170" i="2" s="1"/>
  <c r="N91" i="2" s="1"/>
  <c r="Y287" i="2"/>
  <c r="AA445" i="2"/>
  <c r="AA494" i="2"/>
  <c r="AA528" i="2"/>
  <c r="AA577" i="2"/>
  <c r="W593" i="2"/>
  <c r="W597" i="2"/>
  <c r="W596" i="2" s="1"/>
  <c r="AA425" i="2"/>
  <c r="W445" i="2"/>
  <c r="W494" i="2"/>
  <c r="W528" i="2"/>
  <c r="W577" i="2"/>
  <c r="BK596" i="2"/>
  <c r="N596" i="2" s="1"/>
  <c r="N112" i="2" s="1"/>
  <c r="W425" i="2"/>
  <c r="AA367" i="2" l="1"/>
  <c r="Y141" i="2"/>
  <c r="Y140" i="2" s="1"/>
  <c r="W367" i="2"/>
  <c r="W140" i="2" s="1"/>
  <c r="AU88" i="1" s="1"/>
  <c r="AU87" i="1" s="1"/>
  <c r="AA140" i="2"/>
  <c r="N142" i="2"/>
  <c r="N89" i="2" s="1"/>
  <c r="BK141" i="2"/>
  <c r="BK140" i="2" l="1"/>
  <c r="N140" i="2" s="1"/>
  <c r="N87" i="2" s="1"/>
  <c r="N141" i="2"/>
  <c r="N88" i="2" s="1"/>
  <c r="N122" i="2" l="1"/>
  <c r="BE122" i="2" s="1"/>
  <c r="N120" i="2"/>
  <c r="BE120" i="2" s="1"/>
  <c r="N118" i="2"/>
  <c r="BE118" i="2" s="1"/>
  <c r="N117" i="2"/>
  <c r="N119" i="2"/>
  <c r="BE119" i="2" s="1"/>
  <c r="N121" i="2"/>
  <c r="BE121" i="2" s="1"/>
  <c r="M26" i="2"/>
  <c r="BE117" i="2" l="1"/>
  <c r="N116" i="2"/>
  <c r="M27" i="2" l="1"/>
  <c r="L124" i="2"/>
  <c r="M31" i="2"/>
  <c r="AV88" i="1" s="1"/>
  <c r="AT88" i="1" s="1"/>
  <c r="H31" i="2"/>
  <c r="AZ88" i="1" s="1"/>
  <c r="AZ87" i="1" s="1"/>
  <c r="AV87" i="1" l="1"/>
  <c r="AS88" i="1"/>
  <c r="AS87" i="1" s="1"/>
  <c r="M29" i="2"/>
  <c r="AG88" i="1" l="1"/>
  <c r="L37" i="2"/>
  <c r="AT87" i="1"/>
  <c r="AG87" i="1" l="1"/>
  <c r="AN88" i="1"/>
  <c r="AG94" i="1" l="1"/>
  <c r="AG93" i="1"/>
  <c r="AG92" i="1"/>
  <c r="AK26" i="1"/>
  <c r="AG91" i="1"/>
  <c r="AN87" i="1"/>
  <c r="AV92" i="1" l="1"/>
  <c r="BY92" i="1" s="1"/>
  <c r="CD92" i="1"/>
  <c r="AV91" i="1"/>
  <c r="BY91" i="1" s="1"/>
  <c r="CD91" i="1"/>
  <c r="AG90" i="1"/>
  <c r="CD93" i="1"/>
  <c r="AV93" i="1"/>
  <c r="BY93" i="1" s="1"/>
  <c r="CD94" i="1"/>
  <c r="AV94" i="1"/>
  <c r="BY94" i="1" s="1"/>
  <c r="AN91" i="1" l="1"/>
  <c r="AN92" i="1"/>
  <c r="AK27" i="1"/>
  <c r="AK29" i="1" s="1"/>
  <c r="AG96" i="1"/>
  <c r="W31" i="1"/>
  <c r="AN94" i="1"/>
  <c r="AN93" i="1"/>
  <c r="AN90" i="1" s="1"/>
  <c r="AN96" i="1" s="1"/>
  <c r="AK31" i="1"/>
  <c r="AK37" i="1" l="1"/>
</calcChain>
</file>

<file path=xl/sharedStrings.xml><?xml version="1.0" encoding="utf-8"?>
<sst xmlns="http://schemas.openxmlformats.org/spreadsheetml/2006/main" count="5529" uniqueCount="1318">
  <si>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</si>
  <si>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</si>
  <si>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</si>
  <si>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</si>
  <si>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</si>
  <si>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</si>
  <si>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</si>
  <si>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</si>
  <si>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</si>
  <si>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</si>
  <si>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</si>
  <si>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</si>
  <si>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</si>
  <si>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</si>
  <si>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</si>
  <si>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</si>
  <si>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</si>
  <si>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Zehrovice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</si>
  <si>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</si>
  <si>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</si>
  <si>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Obecní úřad - Snížení energetické náročnosti objektu-aktualizace</t>
  </si>
  <si>
    <t>0,1</t>
  </si>
  <si>
    <t>JKSO:</t>
  </si>
  <si>
    <t/>
  </si>
  <si>
    <t>CC-CZ:</t>
  </si>
  <si>
    <t>1</t>
  </si>
  <si>
    <t>Místo:</t>
  </si>
  <si>
    <t>Kamenné Žehrovice, parc.č. 63</t>
  </si>
  <si>
    <t>Datum:</t>
  </si>
  <si>
    <t>10</t>
  </si>
  <si>
    <t>100</t>
  </si>
  <si>
    <t>Objednatel:</t>
  </si>
  <si>
    <t>IČ:</t>
  </si>
  <si>
    <t>obec Kamenné Žehrovice, Karlovarská třída 6, 27301</t>
  </si>
  <si>
    <t>DIČ:</t>
  </si>
  <si>
    <t>Zhotovitel:</t>
  </si>
  <si>
    <t>Vyplň údaj</t>
  </si>
  <si>
    <t>Projektant:</t>
  </si>
  <si>
    <t>Iva Kroupová,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</si>
  <si>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</si>
  <si>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</si>
  <si>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</si>
  <si>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</si>
  <si>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</si>
  <si>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</si>
  <si>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</si>
  <si>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</si>
  <si>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</si>
  <si>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</si>
  <si>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</si>
  <si>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</si>
  <si>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</si>
  <si>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</si>
  <si>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</si>
  <si>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</si>
  <si>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</si>
  <si>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</si>
  <si>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</si>
  <si>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</si>
  <si>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</si>
  <si>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</si>
  <si>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</si>
  <si>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</si>
  <si>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</si>
  <si>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</si>
  <si>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</si>
  <si>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</si>
  <si>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</si>
  <si>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</si>
  <si>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</si>
  <si>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</si>
  <si>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</si>
  <si>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</si>
  <si>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</si>
  <si>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</si>
  <si>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</si>
  <si>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</si>
  <si>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</si>
  <si>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</si>
  <si>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</si>
  <si>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</si>
  <si>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</si>
  <si>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</si>
  <si>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</si>
  <si>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{9226b6b4-bb36-4630-8e72-0c652d465c0b}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</si>
  <si>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</si>
  <si>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</si>
  <si>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</si>
  <si>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</si>
  <si>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</si>
  <si>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</si>
  <si>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</si>
  <si>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</si>
  <si>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</si>
  <si>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</si>
  <si>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</si>
  <si>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</si>
  <si>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</si>
  <si>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</si>
  <si>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</si>
  <si>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</si>
  <si>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</si>
  <si>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</si>
  <si>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</si>
  <si>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</si>
  <si>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</si>
  <si>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</si>
  <si>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</si>
  <si>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</si>
  <si>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</si>
  <si>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</si>
  <si>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</si>
  <si>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</si>
  <si>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</si>
  <si>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</si>
  <si>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</si>
  <si>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</si>
  <si>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</si>
  <si>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</si>
  <si>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</si>
  <si>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</si>
  <si>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</si>
  <si>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</si>
  <si>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</si>
  <si>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Elektromontáže - vzdušné vedení</t>
  </si>
  <si>
    <t xml:space="preserve">    741-1 - Elektroinstalace-hromosvod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</si>
  <si>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</si>
  <si>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</si>
  <si>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</si>
  <si>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</si>
  <si>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</si>
  <si>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</si>
  <si>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</si>
  <si>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</si>
  <si>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</si>
  <si>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Vedlejší rozpočtové náklady</t>
  </si>
  <si>
    <t xml:space="preserve">    VRN5 - Finanční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</si>
  <si>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</si>
  <si>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</si>
  <si>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</si>
  <si>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</si>
  <si>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</si>
  <si>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</si>
  <si>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</si>
  <si>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</si>
  <si>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</si>
  <si>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</si>
  <si>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</si>
  <si>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</si>
  <si>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</si>
  <si>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</si>
  <si>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</si>
  <si>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</si>
  <si>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</si>
  <si>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</si>
  <si>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</si>
  <si>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</si>
  <si>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</si>
  <si>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</si>
  <si>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</si>
  <si>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</si>
  <si>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</si>
  <si>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</si>
  <si>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</si>
  <si>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</si>
  <si>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</si>
  <si>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1659080863</t>
  </si>
  <si>
    <t>9*1,2+6*1,4+5</t>
  </si>
  <si>
    <t>VV</t>
  </si>
  <si>
    <t>113106123</t>
  </si>
  <si>
    <t>Rozebrání dlažeb komunikací pro pěší ze zámkových dlaždic</t>
  </si>
  <si>
    <t>230985064</t>
  </si>
  <si>
    <t>(8,92+2+12)*0,8</t>
  </si>
  <si>
    <t>3</t>
  </si>
  <si>
    <t>113107042</t>
  </si>
  <si>
    <t>Odstranění podkladu plochy do 15 m2 živičných tl 100 mm při překopech inž sítí</t>
  </si>
  <si>
    <t>1500392950</t>
  </si>
  <si>
    <t>30*0,6</t>
  </si>
  <si>
    <t>132202101</t>
  </si>
  <si>
    <t>Hloubení rýh š do 600 mm ručním nebo pneum nářadím v soudržných horninách tř. 3</t>
  </si>
  <si>
    <t>m3</t>
  </si>
  <si>
    <t>-712173229</t>
  </si>
  <si>
    <t>(30,6+9+1,5+6+7+1,8+6+1,8*2+7+9+12)*0,6*0,5</t>
  </si>
  <si>
    <t>5</t>
  </si>
  <si>
    <t>132202109</t>
  </si>
  <si>
    <t>Příplatek za lepivost u hloubení rýh š do 600 mm ručním nebo pneum nářadím v hornině tř. 3</t>
  </si>
  <si>
    <t>142152081</t>
  </si>
  <si>
    <t>6</t>
  </si>
  <si>
    <t>133201101</t>
  </si>
  <si>
    <t>Hloubení šachet v hornině tř. 3 objemu do 100 m3</t>
  </si>
  <si>
    <t>-667075333</t>
  </si>
  <si>
    <t>7</t>
  </si>
  <si>
    <t>133201109</t>
  </si>
  <si>
    <t>Příplatek za lepivost u hloubení šachet v hornině tř. 3</t>
  </si>
  <si>
    <t>1740152478</t>
  </si>
  <si>
    <t>8</t>
  </si>
  <si>
    <t>162601102</t>
  </si>
  <si>
    <t>Vodorovné přemístění do 5000 m výkopku/sypaniny z horniny tř. 1 až 4</t>
  </si>
  <si>
    <t>-222470872</t>
  </si>
  <si>
    <t>9</t>
  </si>
  <si>
    <t>167101101</t>
  </si>
  <si>
    <t>Nakládání výkopku z hornin tř. 1 až 4 do 100 m3</t>
  </si>
  <si>
    <t>-953321730</t>
  </si>
  <si>
    <t>171201201</t>
  </si>
  <si>
    <t>Uložení sypaniny na skládky</t>
  </si>
  <si>
    <t>-1253206408</t>
  </si>
  <si>
    <t>28,05-11,22</t>
  </si>
  <si>
    <t>0,8</t>
  </si>
  <si>
    <t>Součet</t>
  </si>
  <si>
    <t>11</t>
  </si>
  <si>
    <t>171201211</t>
  </si>
  <si>
    <t>Poplatek za uložení odpadu ze sypaniny na skládce (skládkovné)</t>
  </si>
  <si>
    <t>t</t>
  </si>
  <si>
    <t>1967929586</t>
  </si>
  <si>
    <t>12</t>
  </si>
  <si>
    <t>174101101</t>
  </si>
  <si>
    <t>Zásyp jam, šachet rýh nebo kolem objektů sypaninou se zhutněním</t>
  </si>
  <si>
    <t>-1984996108</t>
  </si>
  <si>
    <t>(30,6+9+1,5+6+7+1,8+6+1,8*2+7+9+12)*0,6*0,2</t>
  </si>
  <si>
    <t>13</t>
  </si>
  <si>
    <t>275313611</t>
  </si>
  <si>
    <t>Základové patky z betonu tř. C 16/20</t>
  </si>
  <si>
    <t>-1417491300</t>
  </si>
  <si>
    <t>" úprava oplocení"</t>
  </si>
  <si>
    <t>0,4*0,4*2</t>
  </si>
  <si>
    <t>" informační cedule"</t>
  </si>
  <si>
    <t>0,4*0,4*1*3</t>
  </si>
  <si>
    <t>14</t>
  </si>
  <si>
    <t>316381111</t>
  </si>
  <si>
    <t>Komínové krycí desky tl do 80 mm z betonu tř. C 12/15 až C 16/20 bez přesahů</t>
  </si>
  <si>
    <t>-1602381132</t>
  </si>
  <si>
    <t>0,9*0,45+0,45*0,45+1*0,45+0,6*0,6+1,7*0,45</t>
  </si>
  <si>
    <t>338171123</t>
  </si>
  <si>
    <t>Osazování sloupků a vzpěr plotových ocelových v 2,60 m se zabetonováním</t>
  </si>
  <si>
    <t>kus</t>
  </si>
  <si>
    <t>1507404820</t>
  </si>
  <si>
    <t>16</t>
  </si>
  <si>
    <t>M</t>
  </si>
  <si>
    <t>140110701</t>
  </si>
  <si>
    <t>trubka ocelová bezešvá hladká jakost 11 353, 102 x 5,0 mm vč. nátěru, zavíčkování</t>
  </si>
  <si>
    <t>m</t>
  </si>
  <si>
    <t>1796100313</t>
  </si>
  <si>
    <t>17</t>
  </si>
  <si>
    <t>341272612</t>
  </si>
  <si>
    <t>Stěny nosné tl 200 mm z pórobetonových přesných hladkých tvárnic Ytong hmotnosti 500 kg/m3</t>
  </si>
  <si>
    <t>1614448034</t>
  </si>
  <si>
    <t>" nika "</t>
  </si>
  <si>
    <t>2,4*1,8</t>
  </si>
  <si>
    <t>18</t>
  </si>
  <si>
    <t>342272323</t>
  </si>
  <si>
    <t>Příčky tl 100 mm z pórobetonových přesných hladkých příčkovek objemové hmotnosti 500 kg/m3</t>
  </si>
  <si>
    <t>-1361303562</t>
  </si>
  <si>
    <t>" obezdění odvětrání kotelny"</t>
  </si>
  <si>
    <t>0,66*3,5+(0,7+0,45)*3,5</t>
  </si>
  <si>
    <t>" u střechy pošty"</t>
  </si>
  <si>
    <t>10*0,3</t>
  </si>
  <si>
    <t>19</t>
  </si>
  <si>
    <t>342272523</t>
  </si>
  <si>
    <t>Příčky tl 150 mm z pórobetonových přesných hladkých příčkovek objemové hmotnosti 500 kg/m3</t>
  </si>
  <si>
    <t>1217235979</t>
  </si>
  <si>
    <t>20</t>
  </si>
  <si>
    <t>434311113</t>
  </si>
  <si>
    <t>Schodišťové stupně dusané na terén z betonu tř. C 12/15 bez potěru</t>
  </si>
  <si>
    <t>-1054359245</t>
  </si>
  <si>
    <t>1,45+1*2+1</t>
  </si>
  <si>
    <t>434351141</t>
  </si>
  <si>
    <t>Zřízení bednění stupňů přímočarých schodišť</t>
  </si>
  <si>
    <t>-1448453516</t>
  </si>
  <si>
    <t>4,45*(0,16+0,3)</t>
  </si>
  <si>
    <t>22</t>
  </si>
  <si>
    <t>434351142</t>
  </si>
  <si>
    <t>Odstranění bednění stupňů přímočarých schodišť</t>
  </si>
  <si>
    <t>-1936858915</t>
  </si>
  <si>
    <t>23</t>
  </si>
  <si>
    <t>566901123</t>
  </si>
  <si>
    <t>Vyspravení podkladu po překopech ing sítí plochy do 15 m2 štěrkopískem tl. 200 mm</t>
  </si>
  <si>
    <t>736754788</t>
  </si>
  <si>
    <t>24</t>
  </si>
  <si>
    <t>572340111</t>
  </si>
  <si>
    <t>Vyspravení krytu komunikací po překopech plochy do 15 m2 asfaltovým betonem ACO (AB) tl 50 mm</t>
  </si>
  <si>
    <t>-1049713276</t>
  </si>
  <si>
    <t>25</t>
  </si>
  <si>
    <t>596211110</t>
  </si>
  <si>
    <t>Kladení zámkové dlažby komunikací pro pěší tl 60 mm skupiny A pl do 50 m2</t>
  </si>
  <si>
    <t>-241207390</t>
  </si>
  <si>
    <t>"zpětné položení"</t>
  </si>
  <si>
    <t>18,336</t>
  </si>
  <si>
    <t>" nová část"</t>
  </si>
  <si>
    <t>5*1,3</t>
  </si>
  <si>
    <t>26</t>
  </si>
  <si>
    <t>592453041</t>
  </si>
  <si>
    <t>zámková dlažba přírodní 6 cm</t>
  </si>
  <si>
    <t>-539220429</t>
  </si>
  <si>
    <t>6,5*1,02</t>
  </si>
  <si>
    <t>27</t>
  </si>
  <si>
    <t>612325302</t>
  </si>
  <si>
    <t>Vápenocementová štuková omítka ostění nebo nadpraží</t>
  </si>
  <si>
    <t>1671903571</t>
  </si>
  <si>
    <t>130,52*0,4</t>
  </si>
  <si>
    <t>28</t>
  </si>
  <si>
    <t>619995001</t>
  </si>
  <si>
    <t>Začištění omítek kolem oken, dveří, podlah nebo obkladů</t>
  </si>
  <si>
    <t>-1808353149</t>
  </si>
  <si>
    <t>(1*12+1,8*24+2,4+1,8*2+1+1,45*2+1,2+1,45*2+0,65+0,9*2+0,45+0,9*2+0,5+1,16*2+2+1,8*2)</t>
  </si>
  <si>
    <t>0,6*2+1,8*4+0,8*2+1,8*4+1,2+1,8*2+1,2+1,9*2+1*2+1,8*4+2,4*2+1,8*4</t>
  </si>
  <si>
    <t>29</t>
  </si>
  <si>
    <t>622131121</t>
  </si>
  <si>
    <t>Penetrace vnějších stěn nanášená ručně</t>
  </si>
  <si>
    <t>646013038</t>
  </si>
  <si>
    <t>614,2+45,9+52,6</t>
  </si>
  <si>
    <t>30</t>
  </si>
  <si>
    <t>622135002</t>
  </si>
  <si>
    <t>Vyrovnání podkladu vnějších stěn maltou cementovou tl do 10 mm</t>
  </si>
  <si>
    <t>-547168741</t>
  </si>
  <si>
    <t>" sokl  - pod terénem"</t>
  </si>
  <si>
    <t>45,9</t>
  </si>
  <si>
    <t>" sokl - po otlučení"</t>
  </si>
  <si>
    <t>(29,41*1,1+0,2*4)*1,1</t>
  </si>
  <si>
    <t>31</t>
  </si>
  <si>
    <t>622142001</t>
  </si>
  <si>
    <t>Potažení vnějších stěn sklovláknitým pletivem vtlačeným do tenkovrstvé hmoty</t>
  </si>
  <si>
    <t>-24605635</t>
  </si>
  <si>
    <t>" nadezdívka půdy"</t>
  </si>
  <si>
    <t>55,176</t>
  </si>
  <si>
    <t>32</t>
  </si>
  <si>
    <t>622211001</t>
  </si>
  <si>
    <t>Montáž zateplení vnějších stěn z polystyrénových desek tl do 40 mm</t>
  </si>
  <si>
    <t>-1316692921</t>
  </si>
  <si>
    <t>" komíny"</t>
  </si>
  <si>
    <t>(1*2+0,5*2)*1,5</t>
  </si>
  <si>
    <t>0,5*4*1</t>
  </si>
  <si>
    <t>(1,2*2+0,5*2)*1,5</t>
  </si>
  <si>
    <t>(1,8*2+0,5*2)*4</t>
  </si>
  <si>
    <t>33</t>
  </si>
  <si>
    <t>283764161</t>
  </si>
  <si>
    <t>deska z extrudovaného polystyrénu  XPS tl.40 mm</t>
  </si>
  <si>
    <t>1988583966</t>
  </si>
  <si>
    <t>34</t>
  </si>
  <si>
    <t>622211031</t>
  </si>
  <si>
    <t>Montáž zateplení vnějších stěn z polystyrénových desek tl do 160 mm</t>
  </si>
  <si>
    <t>-415977331</t>
  </si>
  <si>
    <t>" sokl pod terénem"</t>
  </si>
  <si>
    <t>" sokl nad terénem"</t>
  </si>
  <si>
    <t>52,6</t>
  </si>
  <si>
    <t>" hlavní fasáda"</t>
  </si>
  <si>
    <t>614,2</t>
  </si>
  <si>
    <t>" schodišťový prostor na půdě"</t>
  </si>
  <si>
    <t>Mezisoučet</t>
  </si>
  <si>
    <t>42,6</t>
  </si>
  <si>
    <t>35</t>
  </si>
  <si>
    <t>283761141</t>
  </si>
  <si>
    <t>deska fasádní polystyrénová s grafitem  1000 x 500 x 160 mm /lambda 0,034 W/mK/</t>
  </si>
  <si>
    <t>522378354</t>
  </si>
  <si>
    <t>614,2*1,02</t>
  </si>
  <si>
    <t>42,6*1,02</t>
  </si>
  <si>
    <t>36</t>
  </si>
  <si>
    <t>283764251</t>
  </si>
  <si>
    <t>deska z extrudovaného polystyrénu  XPS  tl. 160 mm  / lambda 0,035W/mK/</t>
  </si>
  <si>
    <t>-628803388</t>
  </si>
  <si>
    <t>45,9*1,02</t>
  </si>
  <si>
    <t>52,6*1,02</t>
  </si>
  <si>
    <t>37</t>
  </si>
  <si>
    <t>622252002</t>
  </si>
  <si>
    <t>Montáž ostatních lišt zateplení</t>
  </si>
  <si>
    <t>-115881524</t>
  </si>
  <si>
    <t>" apu"</t>
  </si>
  <si>
    <t>130,52</t>
  </si>
  <si>
    <t>"okenní"</t>
  </si>
  <si>
    <t>" parapetní"</t>
  </si>
  <si>
    <t>28,6+1+5</t>
  </si>
  <si>
    <t>" rohové"</t>
  </si>
  <si>
    <t>6+4*2+6+4*2+1,5+3,5*2+9*2+6*2</t>
  </si>
  <si>
    <t>38</t>
  </si>
  <si>
    <t>590514750</t>
  </si>
  <si>
    <t>profil okenní s tkaninou APU lišta 6 mm</t>
  </si>
  <si>
    <t>791631183</t>
  </si>
  <si>
    <t>39</t>
  </si>
  <si>
    <t>590515121</t>
  </si>
  <si>
    <t>profil okenní</t>
  </si>
  <si>
    <t>-1042910741</t>
  </si>
  <si>
    <t>40</t>
  </si>
  <si>
    <t>590514800</t>
  </si>
  <si>
    <t>lišta rohová Al 10/10 cm s tkaninou bal. 2,5 m</t>
  </si>
  <si>
    <t>-620384667</t>
  </si>
  <si>
    <t>41</t>
  </si>
  <si>
    <t>590514940</t>
  </si>
  <si>
    <t>připojovací profil parapetní variabilní s tkaninou, výška pěnové pásky 4 mm, délka 2 m</t>
  </si>
  <si>
    <t>-1448908883</t>
  </si>
  <si>
    <t>42</t>
  </si>
  <si>
    <t>622321141</t>
  </si>
  <si>
    <t>Vápenocementová omítka štuková dvouvrstvá vnějších stěn nanášená ručně</t>
  </si>
  <si>
    <t>-1025873870</t>
  </si>
  <si>
    <t>43</t>
  </si>
  <si>
    <t>622511111</t>
  </si>
  <si>
    <t>Tenkovrstvá  mozaiková střednězrnná omítka včetně penetrace vnějších stěn</t>
  </si>
  <si>
    <t>-1146168370</t>
  </si>
  <si>
    <t>44</t>
  </si>
  <si>
    <t>622531021</t>
  </si>
  <si>
    <t>Tenkovrstvá silikonová zrnitá omítka tl. 2,0 mm včetně penetrace vnějších stěn</t>
  </si>
  <si>
    <t>-478726922</t>
  </si>
  <si>
    <t>614,2+42,6</t>
  </si>
  <si>
    <t>" ostění + nadpraží"</t>
  </si>
  <si>
    <t>130,52*0,18</t>
  </si>
  <si>
    <t>45</t>
  </si>
  <si>
    <t>622621011</t>
  </si>
  <si>
    <t>Lepení dekoračních fasádních profilů délkových výšky do 250 mm na stěny</t>
  </si>
  <si>
    <t>-2116479660</t>
  </si>
  <si>
    <t>46</t>
  </si>
  <si>
    <t>283741401</t>
  </si>
  <si>
    <t>fasádní dekorační profily - střešní římsa</t>
  </si>
  <si>
    <t>-2103591040</t>
  </si>
  <si>
    <t>47</t>
  </si>
  <si>
    <t>629991011</t>
  </si>
  <si>
    <t>Zakrytí výplní otvorů a svislých ploch fólií přilepenou lepící páskou</t>
  </si>
  <si>
    <t>-265282761</t>
  </si>
  <si>
    <t>51,24+4,76+1,13*3,7+1,06*2,8+1,06*2,1+0,95*2,1+0,96*1,83+0,96*1,98</t>
  </si>
  <si>
    <t>48</t>
  </si>
  <si>
    <t>629995101</t>
  </si>
  <si>
    <t>Očištění vnějších ploch tlakovou vodou</t>
  </si>
  <si>
    <t>1792401221</t>
  </si>
  <si>
    <t>52,6+614,2</t>
  </si>
  <si>
    <t>49</t>
  </si>
  <si>
    <t>635211422</t>
  </si>
  <si>
    <t>Doplnění násypů pod podlahy, mazaniny a dlažby keramzitem pl přes 2 m2</t>
  </si>
  <si>
    <t>-811597014</t>
  </si>
  <si>
    <t>" skladba g"</t>
  </si>
  <si>
    <t>(67,88+56,7)*0,06</t>
  </si>
  <si>
    <t>50</t>
  </si>
  <si>
    <t>637121115</t>
  </si>
  <si>
    <t>Okapový chodník z kačírku tl 300 mm s udusáním</t>
  </si>
  <si>
    <t>1218097966</t>
  </si>
  <si>
    <t>(3,5+2,1*2+8,5+5+1,8+7,5+6)*0,5</t>
  </si>
  <si>
    <t>51</t>
  </si>
  <si>
    <t>637311122</t>
  </si>
  <si>
    <t>Okapový chodník z betonových chodníkových obrubníků stojatých lože beton</t>
  </si>
  <si>
    <t>-1521248111</t>
  </si>
  <si>
    <t>3,5+2,1*2+8,5+5+1,8+7,5+6+0,5*2</t>
  </si>
  <si>
    <t>52</t>
  </si>
  <si>
    <t>642945111</t>
  </si>
  <si>
    <t>Osazování protipožárních nebo protiplynových zárubní dveří jednokřídlových do 2,5 m2</t>
  </si>
  <si>
    <t>-284820569</t>
  </si>
  <si>
    <t>53</t>
  </si>
  <si>
    <t>553311061</t>
  </si>
  <si>
    <t>zárubeň ocelová pro  dveře protipožární 800 L/P</t>
  </si>
  <si>
    <t>1057137103</t>
  </si>
  <si>
    <t>54</t>
  </si>
  <si>
    <t>919735112</t>
  </si>
  <si>
    <t>Řezání stávajícího živičného krytu hl do 100 mm</t>
  </si>
  <si>
    <t>-879119666</t>
  </si>
  <si>
    <t>29,5+0,6*2</t>
  </si>
  <si>
    <t>55</t>
  </si>
  <si>
    <t>919735123</t>
  </si>
  <si>
    <t>Řezání stávajícího betonového krytu hl do 150 mm</t>
  </si>
  <si>
    <t>-1495929447</t>
  </si>
  <si>
    <t>56</t>
  </si>
  <si>
    <t>941111131</t>
  </si>
  <si>
    <t>Montáž lešení řadového trubkového lehkého s podlahami zatížení do 200 kg/m2 š do 1,5 m v do 10 m</t>
  </si>
  <si>
    <t>-2064264600</t>
  </si>
  <si>
    <t>33*6+16*3,5</t>
  </si>
  <si>
    <t>14*8+16*9</t>
  </si>
  <si>
    <t>12*5*2+4*3,5*2+11,6*11+3*2*9+3*2*6</t>
  </si>
  <si>
    <t>57</t>
  </si>
  <si>
    <t>941111231</t>
  </si>
  <si>
    <t>Příplatek k lešení řadovému trubkovému lehkému s podlahami š 1,5 m v 10 m za první a ZKD den použití</t>
  </si>
  <si>
    <t>474637825</t>
  </si>
  <si>
    <t>58</t>
  </si>
  <si>
    <t>941111831</t>
  </si>
  <si>
    <t>Demontáž lešení řadového trubkového lehkého s podlahami zatížení do 200 kg/m2 š do 1,5 m v do 10 m</t>
  </si>
  <si>
    <t>-1952401662</t>
  </si>
  <si>
    <t>59</t>
  </si>
  <si>
    <t>942111121</t>
  </si>
  <si>
    <t>Montáž lešení vysunutého trubkového s podepřením v do 20 m</t>
  </si>
  <si>
    <t>-19473563</t>
  </si>
  <si>
    <t>60</t>
  </si>
  <si>
    <t>942111211</t>
  </si>
  <si>
    <t>Příplatek k lešení vysunutému trubkovému bez podepření v do 30 m za první a ZKD den použití</t>
  </si>
  <si>
    <t>-1921991017</t>
  </si>
  <si>
    <t>61</t>
  </si>
  <si>
    <t>942111821</t>
  </si>
  <si>
    <t>Demontáž lešení vysunutého trubkového s podepřením v 20 m</t>
  </si>
  <si>
    <t>-1385899183</t>
  </si>
  <si>
    <t>62</t>
  </si>
  <si>
    <t>944511111</t>
  </si>
  <si>
    <t>Montáž ochranné sítě z textilie z umělých vláken</t>
  </si>
  <si>
    <t>2028471612</t>
  </si>
  <si>
    <t>63</t>
  </si>
  <si>
    <t>944511211</t>
  </si>
  <si>
    <t>Příplatek k ochranné síti za první a ZKD den použití</t>
  </si>
  <si>
    <t>-998484434</t>
  </si>
  <si>
    <t>64</t>
  </si>
  <si>
    <t>944511811</t>
  </si>
  <si>
    <t>Demontáž ochranné sítě z textilie z umělých vláken</t>
  </si>
  <si>
    <t>612181722</t>
  </si>
  <si>
    <t>65</t>
  </si>
  <si>
    <t>944711112</t>
  </si>
  <si>
    <t>Montáž záchytné stříšky š do 2 m</t>
  </si>
  <si>
    <t>-1915440349</t>
  </si>
  <si>
    <t>66</t>
  </si>
  <si>
    <t>944711212</t>
  </si>
  <si>
    <t>Příplatek k záchytné stříšce š do 2 m za první a ZKD den použití</t>
  </si>
  <si>
    <t>-1574507479</t>
  </si>
  <si>
    <t>67</t>
  </si>
  <si>
    <t>944711812</t>
  </si>
  <si>
    <t>Demontáž záchytné stříšky š do 2 m</t>
  </si>
  <si>
    <t>96514878</t>
  </si>
  <si>
    <t>68</t>
  </si>
  <si>
    <t>953731216</t>
  </si>
  <si>
    <t>Odvětrání svislé troubami plastovými DN do 160 mm ve ventilační šachtě včetně zakotvení a izolace</t>
  </si>
  <si>
    <t>-1763866204</t>
  </si>
  <si>
    <t>69</t>
  </si>
  <si>
    <t>961044111</t>
  </si>
  <si>
    <t>Bourání základů z betonu prostého</t>
  </si>
  <si>
    <t>-1934677113</t>
  </si>
  <si>
    <t>(1,5+1,3)*0,5*0,8</t>
  </si>
  <si>
    <t>70</t>
  </si>
  <si>
    <t>962032230</t>
  </si>
  <si>
    <t>Bourání zdiva z cihel pálených nebo vápenopískových na MV nebo MVC do 1 m3</t>
  </si>
  <si>
    <t>-425083050</t>
  </si>
  <si>
    <t>"úprava oplocení"</t>
  </si>
  <si>
    <t>3*0,45*0,3</t>
  </si>
  <si>
    <t>71</t>
  </si>
  <si>
    <t>962081141</t>
  </si>
  <si>
    <t>Bourání příček ze skleněných tvárnic tl do 150 mm</t>
  </si>
  <si>
    <t>367474121</t>
  </si>
  <si>
    <t>1,2*1,45*2+0,45*0,9</t>
  </si>
  <si>
    <t>72</t>
  </si>
  <si>
    <t>965081113</t>
  </si>
  <si>
    <t>Bourání dlažby z dlaždic půdních plochy přes 1 m2</t>
  </si>
  <si>
    <t>-1756776560</t>
  </si>
  <si>
    <t>146,21+67,88+56,7</t>
  </si>
  <si>
    <t>73</t>
  </si>
  <si>
    <t>965082923</t>
  </si>
  <si>
    <t>Odstranění násypů pod podlahy tl do 100 mm pl přes 2 m2</t>
  </si>
  <si>
    <t>1418530373</t>
  </si>
  <si>
    <t>270,79*0,06</t>
  </si>
  <si>
    <t>74</t>
  </si>
  <si>
    <t>966032921</t>
  </si>
  <si>
    <t>Odsekání říms podokenních nebo přesokenních předsazených přes 80 mm</t>
  </si>
  <si>
    <t>1069945052</t>
  </si>
  <si>
    <t>75</t>
  </si>
  <si>
    <t>966071711</t>
  </si>
  <si>
    <t>Bourání sloupků a vzpěr plotových ocelových do 2,5 m zabetonovaných</t>
  </si>
  <si>
    <t>63020854</t>
  </si>
  <si>
    <t>76</t>
  </si>
  <si>
    <t>967042712</t>
  </si>
  <si>
    <t>Odsekání zdiva z kamene nebo betonu plošné tl do 100 mm</t>
  </si>
  <si>
    <t>-1949175737</t>
  </si>
  <si>
    <t>" sokl k poště""</t>
  </si>
  <si>
    <t>8,5*1,1</t>
  </si>
  <si>
    <t>77</t>
  </si>
  <si>
    <t>967042713</t>
  </si>
  <si>
    <t>Odsekání zdiva z kamene nebo betonu plošné tl do 150 mm</t>
  </si>
  <si>
    <t>-419572199</t>
  </si>
  <si>
    <t>" sokl"</t>
  </si>
  <si>
    <t>78</t>
  </si>
  <si>
    <t>968062375</t>
  </si>
  <si>
    <t>Vybourání dřevěných rámů oken zdvojených včetně křídel pl do 2 m2</t>
  </si>
  <si>
    <t>2006796925</t>
  </si>
  <si>
    <t>79</t>
  </si>
  <si>
    <t>968062456</t>
  </si>
  <si>
    <t>Vybourání dřevěných dveřních zárubní pl přes 2 m2</t>
  </si>
  <si>
    <t>1219205533</t>
  </si>
  <si>
    <t>1,45*3,8+0,9*2+0,9*2+1,4*2+0,96*1,83</t>
  </si>
  <si>
    <t>80</t>
  </si>
  <si>
    <t>972054341</t>
  </si>
  <si>
    <t>Vybourání otvorů v ŽB stropech nebo klenbách pl do 0,25 m2 tl do 150 mm</t>
  </si>
  <si>
    <t>1746255775</t>
  </si>
  <si>
    <t>81</t>
  </si>
  <si>
    <t>978059641</t>
  </si>
  <si>
    <t>Odsekání a odebrání obkladů stěn z vnějších obkládaček plochy přes 1 m2</t>
  </si>
  <si>
    <t>68759966</t>
  </si>
  <si>
    <t>" nika"</t>
  </si>
  <si>
    <t>(2,4*1,8)+(2,4*2+1,8*2)*0,2</t>
  </si>
  <si>
    <t>82</t>
  </si>
  <si>
    <t>979011001</t>
  </si>
  <si>
    <t>Úprava zvonku pro invalidy na fasádě</t>
  </si>
  <si>
    <t>713356214</t>
  </si>
  <si>
    <t>83</t>
  </si>
  <si>
    <t>979011002</t>
  </si>
  <si>
    <t xml:space="preserve">Demontáž vývěsky </t>
  </si>
  <si>
    <t>668209260</t>
  </si>
  <si>
    <t>84</t>
  </si>
  <si>
    <t>979011003</t>
  </si>
  <si>
    <t>Demontáž a zpětná montáž infotabule vč. úpravy kotvení</t>
  </si>
  <si>
    <t>-647976364</t>
  </si>
  <si>
    <t>85</t>
  </si>
  <si>
    <t>979011004</t>
  </si>
  <si>
    <t>Demontáž a zpětná montáž reklamní vástrče vč.kotvení</t>
  </si>
  <si>
    <t>933571500</t>
  </si>
  <si>
    <t>86</t>
  </si>
  <si>
    <t>979011005</t>
  </si>
  <si>
    <t>Demontáž vlajkového nosiče</t>
  </si>
  <si>
    <t>776404187</t>
  </si>
  <si>
    <t>87</t>
  </si>
  <si>
    <t>979011006</t>
  </si>
  <si>
    <t>Demontáž osvětlení, úprava a osazení nového  venkovního světla</t>
  </si>
  <si>
    <t>1260799300</t>
  </si>
  <si>
    <t>88</t>
  </si>
  <si>
    <t>979011007</t>
  </si>
  <si>
    <t>Demontáž a zpětná montáž schodišťového madla vč. úpravy kotvení</t>
  </si>
  <si>
    <t>574010762</t>
  </si>
  <si>
    <t>89</t>
  </si>
  <si>
    <t>979011008</t>
  </si>
  <si>
    <t>Zabezpečení fasády a úprava okolí značky státní nivelace</t>
  </si>
  <si>
    <t>1381150809</t>
  </si>
  <si>
    <t>90</t>
  </si>
  <si>
    <t>979011009</t>
  </si>
  <si>
    <t>Demontáž a přemístění plastiky na fasádě do vnitřního prostoru</t>
  </si>
  <si>
    <t>156312024</t>
  </si>
  <si>
    <t>91</t>
  </si>
  <si>
    <t>979011010</t>
  </si>
  <si>
    <t>Montáž a dodávka hasícího přístroje / práškový 183 B/</t>
  </si>
  <si>
    <t>-2076862737</t>
  </si>
  <si>
    <t>92</t>
  </si>
  <si>
    <t>981011314</t>
  </si>
  <si>
    <t>Demolice budov zděných na MVC podíl konstrukcí do 25 % postupným rozebíráním</t>
  </si>
  <si>
    <t>774395781</t>
  </si>
  <si>
    <t>1,5*1,3*3,5</t>
  </si>
  <si>
    <t>93</t>
  </si>
  <si>
    <t>985131311</t>
  </si>
  <si>
    <t>Ruční dočištění ploch stěn, rubu kleneb a podlah ocelových kartáči</t>
  </si>
  <si>
    <t>1541193667</t>
  </si>
  <si>
    <t>94</t>
  </si>
  <si>
    <t>997013112</t>
  </si>
  <si>
    <t>Vnitrostaveništní doprava suti a vybouraných hmot pro budovy v do 9 m s použitím mechanizace</t>
  </si>
  <si>
    <t>368528671</t>
  </si>
  <si>
    <t>95</t>
  </si>
  <si>
    <t>997013311</t>
  </si>
  <si>
    <t>Montáž a demontáž shozu suti v do 10 m</t>
  </si>
  <si>
    <t>616952430</t>
  </si>
  <si>
    <t>6*2</t>
  </si>
  <si>
    <t>96</t>
  </si>
  <si>
    <t>997013321</t>
  </si>
  <si>
    <t>Příplatek k shozu suti v do 10 m za první a ZKD den použití</t>
  </si>
  <si>
    <t>-879758089</t>
  </si>
  <si>
    <t>97</t>
  </si>
  <si>
    <t>997013501</t>
  </si>
  <si>
    <t>Odvoz suti na skládku a vybouraných hmot nebo meziskládku do 1 km se složením</t>
  </si>
  <si>
    <t>1676059515</t>
  </si>
  <si>
    <t>98</t>
  </si>
  <si>
    <t>997013509</t>
  </si>
  <si>
    <t>Příplatek k odvozu suti a vybouraných hmot na skládku ZKD 1 km přes 1 km</t>
  </si>
  <si>
    <t>1926740460</t>
  </si>
  <si>
    <t>99</t>
  </si>
  <si>
    <t>997013814</t>
  </si>
  <si>
    <t>Poplatek za uložení stavebního odpadu z izolačních hmot na skládce (skládkovné)</t>
  </si>
  <si>
    <t>5451796</t>
  </si>
  <si>
    <t>997013831</t>
  </si>
  <si>
    <t>Poplatek za uložení stavebního směsného odpadu na skládce (skládkovné)</t>
  </si>
  <si>
    <t>1939606457</t>
  </si>
  <si>
    <t>87,484-3,258</t>
  </si>
  <si>
    <t>101</t>
  </si>
  <si>
    <t>998011002</t>
  </si>
  <si>
    <t>Přesun hmot pro budovy zděné v do 12 m</t>
  </si>
  <si>
    <t>118293717</t>
  </si>
  <si>
    <t>102</t>
  </si>
  <si>
    <t>712431101</t>
  </si>
  <si>
    <t>Provedení povlakové krytiny střech do 30° pásy na sucho AIP nebo NAIP</t>
  </si>
  <si>
    <t>-1592689955</t>
  </si>
  <si>
    <t>11,4+25,5</t>
  </si>
  <si>
    <t>103</t>
  </si>
  <si>
    <t>628111200</t>
  </si>
  <si>
    <t>pás asfaltovaný A330</t>
  </si>
  <si>
    <t>-1548474885</t>
  </si>
  <si>
    <t>104</t>
  </si>
  <si>
    <t>712600831</t>
  </si>
  <si>
    <t>Odstranění povlakové krytiny střech přes 30° jednovrstvé</t>
  </si>
  <si>
    <t>25176901</t>
  </si>
  <si>
    <t>105</t>
  </si>
  <si>
    <t>998712102</t>
  </si>
  <si>
    <t>Přesun hmot tonážní tonážní pro krytiny povlakové v objektech v do 12 m</t>
  </si>
  <si>
    <t>-1837823189</t>
  </si>
  <si>
    <t>106</t>
  </si>
  <si>
    <t>713111111</t>
  </si>
  <si>
    <t>Montáž izolace tepelné vrchem stropů volně kladenými rohožemi, pásy, dílci, deskami</t>
  </si>
  <si>
    <t>70921052</t>
  </si>
  <si>
    <t>" schodiště na půdě + přístavek pošty"</t>
  </si>
  <si>
    <t>33,2*2</t>
  </si>
  <si>
    <t>107</t>
  </si>
  <si>
    <t>631537071</t>
  </si>
  <si>
    <t>deska izolační minerální tl. 160 mm - /lambda 0,039W/mK/</t>
  </si>
  <si>
    <t>-1973493048</t>
  </si>
  <si>
    <t>33,2*1,02</t>
  </si>
  <si>
    <t>108</t>
  </si>
  <si>
    <t>631537091</t>
  </si>
  <si>
    <t>deska izolační minerální tl. 140 mm - lambda (0,039 W/mK)</t>
  </si>
  <si>
    <t>-570317172</t>
  </si>
  <si>
    <t>109</t>
  </si>
  <si>
    <t>713111121</t>
  </si>
  <si>
    <t>Montáž izolace tepelné spodem stropů s uchycením drátem rohoží, pásů, dílců, desek</t>
  </si>
  <si>
    <t>9445181</t>
  </si>
  <si>
    <t>" skldba b"</t>
  </si>
  <si>
    <t>46,4*2</t>
  </si>
  <si>
    <t>110</t>
  </si>
  <si>
    <t>362376136</t>
  </si>
  <si>
    <t>46,4*1,02</t>
  </si>
  <si>
    <t>111</t>
  </si>
  <si>
    <t>631537070</t>
  </si>
  <si>
    <t>deska izolační ROCKWOOL ROCKMIN 600x1000x160 mm</t>
  </si>
  <si>
    <t>-711044862</t>
  </si>
  <si>
    <t>112</t>
  </si>
  <si>
    <t>713121121</t>
  </si>
  <si>
    <t>Montáž izolace tepelné podlah volně kladenými rohožemi, pásy, dílci, deskami 2 vrstvy</t>
  </si>
  <si>
    <t>-804249694</t>
  </si>
  <si>
    <t>" skladba d"</t>
  </si>
  <si>
    <t>146,21</t>
  </si>
  <si>
    <t>" u pozednice"</t>
  </si>
  <si>
    <t>23,49</t>
  </si>
  <si>
    <t>113</t>
  </si>
  <si>
    <t>631537151</t>
  </si>
  <si>
    <t>deska izolační minerální tl.100 mm (lambda 0,039 W/mK)</t>
  </si>
  <si>
    <t>1699776755</t>
  </si>
  <si>
    <t>169,7*1,02</t>
  </si>
  <si>
    <t>114</t>
  </si>
  <si>
    <t>631536991</t>
  </si>
  <si>
    <t>deska izolačníminerální tl. 200 mm (lambda 0.039 W/mK)</t>
  </si>
  <si>
    <t>637449825</t>
  </si>
  <si>
    <t>115</t>
  </si>
  <si>
    <t>713131131</t>
  </si>
  <si>
    <t>Montáž izolace tepelné stěn nastřelením rohoží, pásů, dílců, desek uvnitř objektu</t>
  </si>
  <si>
    <t>460353346</t>
  </si>
  <si>
    <t>(10,14*2+1,55*2+4*2+14,6)*1,2</t>
  </si>
  <si>
    <t>116</t>
  </si>
  <si>
    <t>258441403</t>
  </si>
  <si>
    <t>117</t>
  </si>
  <si>
    <t>713131145</t>
  </si>
  <si>
    <t>Montáž izolace tepelné stěn a základů lepením bodově rohoží, pásů, dílců, desek</t>
  </si>
  <si>
    <t>904650567</t>
  </si>
  <si>
    <t>" parapety"</t>
  </si>
  <si>
    <t>28,6*0,2+1*0,3+5*0,3</t>
  </si>
  <si>
    <t>118</t>
  </si>
  <si>
    <t>283763611</t>
  </si>
  <si>
    <t>polystyren extrudovaný XPS tl. 30 mm</t>
  </si>
  <si>
    <t>1169197800</t>
  </si>
  <si>
    <t>119</t>
  </si>
  <si>
    <t>713151111</t>
  </si>
  <si>
    <t>Montáž izolace tepelné střech šikmých kladené volně mezi krokve rohoží, pásů, desek</t>
  </si>
  <si>
    <t>432267460</t>
  </si>
  <si>
    <t>120</t>
  </si>
  <si>
    <t>1289369318</t>
  </si>
  <si>
    <t>121</t>
  </si>
  <si>
    <t>713151121</t>
  </si>
  <si>
    <t>Montáž izolace tepelné střech šikmých kladené volně pod krokve rohoží, pásů, desek</t>
  </si>
  <si>
    <t>1694878238</t>
  </si>
  <si>
    <t>122</t>
  </si>
  <si>
    <t>322020645</t>
  </si>
  <si>
    <t>123</t>
  </si>
  <si>
    <t>713191114</t>
  </si>
  <si>
    <t>Montáž izolace tepelné podlah, stropů vrchem nebo střech překrytí pásem asfaltovým položeným volně</t>
  </si>
  <si>
    <t>1950047028</t>
  </si>
  <si>
    <t>" skldba g"</t>
  </si>
  <si>
    <t>124,58</t>
  </si>
  <si>
    <t>124</t>
  </si>
  <si>
    <t>341356147</t>
  </si>
  <si>
    <t>125</t>
  </si>
  <si>
    <t>713191133</t>
  </si>
  <si>
    <t>Montáž izolace tepelné podlah, stropů vrchem nebo střech překrytí fólií s přelepeným spojem</t>
  </si>
  <si>
    <t>1988124945</t>
  </si>
  <si>
    <t>" skladba c"</t>
  </si>
  <si>
    <t>16,7</t>
  </si>
  <si>
    <t>126</t>
  </si>
  <si>
    <t>283233121</t>
  </si>
  <si>
    <t>parotěsná fólie</t>
  </si>
  <si>
    <t>-963824432</t>
  </si>
  <si>
    <t>127</t>
  </si>
  <si>
    <t>998713102</t>
  </si>
  <si>
    <t>Přesun hmot tonážní tonážní pro izolace tepelné v objektech v do 12 m</t>
  </si>
  <si>
    <t>-1635540658</t>
  </si>
  <si>
    <t>128</t>
  </si>
  <si>
    <t>721273154</t>
  </si>
  <si>
    <t>Hlavice  odvětrávací  DN 160</t>
  </si>
  <si>
    <t>-1463637173</t>
  </si>
  <si>
    <t>129</t>
  </si>
  <si>
    <t>741-101</t>
  </si>
  <si>
    <t>Úprava a prodloužení konzoly distribuční sítě</t>
  </si>
  <si>
    <t>864902243</t>
  </si>
  <si>
    <t>130</t>
  </si>
  <si>
    <t>741-102</t>
  </si>
  <si>
    <t>Demontáž stávajících rozvodů místního rozhlasu a jiných nevyužívaných rozvodů</t>
  </si>
  <si>
    <t>2018071715</t>
  </si>
  <si>
    <t>131</t>
  </si>
  <si>
    <t>402</t>
  </si>
  <si>
    <t>Svorka zkušební SZa</t>
  </si>
  <si>
    <t>ks</t>
  </si>
  <si>
    <t>-26718005</t>
  </si>
  <si>
    <t>132</t>
  </si>
  <si>
    <t>403</t>
  </si>
  <si>
    <t>Svorka okapová</t>
  </si>
  <si>
    <t>1661899093</t>
  </si>
  <si>
    <t>133</t>
  </si>
  <si>
    <t>405</t>
  </si>
  <si>
    <t>Svorka spojovací</t>
  </si>
  <si>
    <t>-429195632</t>
  </si>
  <si>
    <t>134</t>
  </si>
  <si>
    <t>406</t>
  </si>
  <si>
    <t>Svorka křížová</t>
  </si>
  <si>
    <t>1918601747</t>
  </si>
  <si>
    <t>135</t>
  </si>
  <si>
    <t>408</t>
  </si>
  <si>
    <t xml:space="preserve">Podpera vedení do zdiva </t>
  </si>
  <si>
    <t>1236997632</t>
  </si>
  <si>
    <t>136</t>
  </si>
  <si>
    <t>409</t>
  </si>
  <si>
    <t>Podpera vedení PV 32</t>
  </si>
  <si>
    <t>-940379936</t>
  </si>
  <si>
    <t>137</t>
  </si>
  <si>
    <t>410</t>
  </si>
  <si>
    <t>Podpera vedení na plech. střechu</t>
  </si>
  <si>
    <t>-1594348811</t>
  </si>
  <si>
    <t>138</t>
  </si>
  <si>
    <t>4101</t>
  </si>
  <si>
    <t>Úhelník ochranný OU 1,7</t>
  </si>
  <si>
    <t>-918214414</t>
  </si>
  <si>
    <t>139</t>
  </si>
  <si>
    <t>4102</t>
  </si>
  <si>
    <t>Držák ochranného úhelníku</t>
  </si>
  <si>
    <t>-799810758</t>
  </si>
  <si>
    <t>140</t>
  </si>
  <si>
    <t>412</t>
  </si>
  <si>
    <t>Vodič FeZn 8 mm</t>
  </si>
  <si>
    <t>1959264814</t>
  </si>
  <si>
    <t>141</t>
  </si>
  <si>
    <t>413</t>
  </si>
  <si>
    <t>Drát FeZn 10 mm</t>
  </si>
  <si>
    <t>1252486280</t>
  </si>
  <si>
    <t>142</t>
  </si>
  <si>
    <t>414</t>
  </si>
  <si>
    <t>Tyc zemnicí Fe Zn</t>
  </si>
  <si>
    <t>-503457643</t>
  </si>
  <si>
    <t>143</t>
  </si>
  <si>
    <t>415</t>
  </si>
  <si>
    <t xml:space="preserve">Štítek oznacení </t>
  </si>
  <si>
    <t>-42085417</t>
  </si>
  <si>
    <t>144</t>
  </si>
  <si>
    <t>416</t>
  </si>
  <si>
    <t>Štítek oznacení (zemnicí tyc)</t>
  </si>
  <si>
    <t>1556057316</t>
  </si>
  <si>
    <t>145</t>
  </si>
  <si>
    <t>417</t>
  </si>
  <si>
    <t>Upevnovací a pomocný materiál</t>
  </si>
  <si>
    <t>soub</t>
  </si>
  <si>
    <t>1312519947</t>
  </si>
  <si>
    <t>146</t>
  </si>
  <si>
    <t>418</t>
  </si>
  <si>
    <t xml:space="preserve">Montáž </t>
  </si>
  <si>
    <t>-2030029512</t>
  </si>
  <si>
    <t>147</t>
  </si>
  <si>
    <t>419</t>
  </si>
  <si>
    <t>Stavební prípomoce</t>
  </si>
  <si>
    <t>-1752078990</t>
  </si>
  <si>
    <t>148</t>
  </si>
  <si>
    <t>420</t>
  </si>
  <si>
    <t>Revize zarízení</t>
  </si>
  <si>
    <t>1038110040</t>
  </si>
  <si>
    <t>149</t>
  </si>
  <si>
    <t>421</t>
  </si>
  <si>
    <t>Demontáž</t>
  </si>
  <si>
    <t>-1990533814</t>
  </si>
  <si>
    <t>150</t>
  </si>
  <si>
    <t>762083121</t>
  </si>
  <si>
    <t>Impregnace řeziva proti dřevokaznému hmyzu, houbám a plísním máčením třída ohrožení 1 a 2</t>
  </si>
  <si>
    <t>1530560923</t>
  </si>
  <si>
    <t>1,103+0,294</t>
  </si>
  <si>
    <t>151</t>
  </si>
  <si>
    <t>762111811</t>
  </si>
  <si>
    <t>Demontáž stěn a příček z hraněného řeziva</t>
  </si>
  <si>
    <t>-1338534592</t>
  </si>
  <si>
    <t>(5+6,2)*2,5</t>
  </si>
  <si>
    <t>152</t>
  </si>
  <si>
    <t>762131811</t>
  </si>
  <si>
    <t>Demontáž bednění svislých stěn z hrubých prken</t>
  </si>
  <si>
    <t>238445874</t>
  </si>
  <si>
    <t>28*2</t>
  </si>
  <si>
    <t>153</t>
  </si>
  <si>
    <t>762332132</t>
  </si>
  <si>
    <t>Montáž vázaných kcí krovů pravidelných z hraněného řeziva průřezové plochy do 224 cm2</t>
  </si>
  <si>
    <t>-328138377</t>
  </si>
  <si>
    <t>" kleštiny"</t>
  </si>
  <si>
    <t>5,7*14</t>
  </si>
  <si>
    <t>154</t>
  </si>
  <si>
    <t>605120110</t>
  </si>
  <si>
    <t>řezivo jehličnaté hranol jakost I nad 120 cm2</t>
  </si>
  <si>
    <t>-1361797316</t>
  </si>
  <si>
    <t>79,8*0,08*0,16*1,08</t>
  </si>
  <si>
    <t>155</t>
  </si>
  <si>
    <t>762341047</t>
  </si>
  <si>
    <t>Bednění střech rovných z desek OSB tl 25 mm na pero a drážku šroubovaných na rošt</t>
  </si>
  <si>
    <t>-661352708</t>
  </si>
  <si>
    <t>156</t>
  </si>
  <si>
    <t>762341210</t>
  </si>
  <si>
    <t>Montáž bednění střech rovných a šikmých sklonu do 60° z hrubých prken na sraz</t>
  </si>
  <si>
    <t>2093355896</t>
  </si>
  <si>
    <t>157</t>
  </si>
  <si>
    <t>762341811</t>
  </si>
  <si>
    <t>Demontáž bednění střech z prken</t>
  </si>
  <si>
    <t>1184630992</t>
  </si>
  <si>
    <t>158</t>
  </si>
  <si>
    <t>762341932</t>
  </si>
  <si>
    <t>Vyřezání části bednění střech z prken tl do 32 mm plochy jednotlivě do 4 m2</t>
  </si>
  <si>
    <t>210564625</t>
  </si>
  <si>
    <t>" pro střešní okna"</t>
  </si>
  <si>
    <t>1*4+1,6*4</t>
  </si>
  <si>
    <t>159</t>
  </si>
  <si>
    <t>762342316</t>
  </si>
  <si>
    <t>Montáž laťování na střechách složitých sklonu do 60° osové vzdálenosti do 600 mm</t>
  </si>
  <si>
    <t>-1016446577</t>
  </si>
  <si>
    <t>160</t>
  </si>
  <si>
    <t>762342441</t>
  </si>
  <si>
    <t>Montáž lišt trojúhelníkových nebo kontralatí na střechách sklonu do 60°</t>
  </si>
  <si>
    <t>1909198301</t>
  </si>
  <si>
    <t>161</t>
  </si>
  <si>
    <t>605141010</t>
  </si>
  <si>
    <t>řezivo jehličnaté lať jakost I 10 - 25 cm2</t>
  </si>
  <si>
    <t>1281544928</t>
  </si>
  <si>
    <t>30*0,04*0,06*1,1</t>
  </si>
  <si>
    <t>25,5*1,6*0,06*0,08*1,1</t>
  </si>
  <si>
    <t>162</t>
  </si>
  <si>
    <t>762395000</t>
  </si>
  <si>
    <t>Spojovací prostředky pro montáž krovu, bednění, laťování, světlíky, klíny</t>
  </si>
  <si>
    <t>1509269983</t>
  </si>
  <si>
    <t>163</t>
  </si>
  <si>
    <t>762511277</t>
  </si>
  <si>
    <t>Podlahové kce podkladové z desek OSB tl 25 mm broušených na pero a drážku šroubovaných</t>
  </si>
  <si>
    <t>-285938286</t>
  </si>
  <si>
    <t>67,88+56,7</t>
  </si>
  <si>
    <t>164</t>
  </si>
  <si>
    <t>762526130</t>
  </si>
  <si>
    <t>Položení polštáře pod podlahy při osové vzdálenosti 100 cm</t>
  </si>
  <si>
    <t>-1464743445</t>
  </si>
  <si>
    <t>165</t>
  </si>
  <si>
    <t>605120010</t>
  </si>
  <si>
    <t>řezivo jehličnaté hranol jakost I do 120 cm2</t>
  </si>
  <si>
    <t>-9577062</t>
  </si>
  <si>
    <t>146,21*1,4*0,05*0,1*1,08</t>
  </si>
  <si>
    <t>166</t>
  </si>
  <si>
    <t>762595001</t>
  </si>
  <si>
    <t>Spojovací prostředky pro položení dřevěných podlah a zakrytí kanálů</t>
  </si>
  <si>
    <t>857391754</t>
  </si>
  <si>
    <t>167</t>
  </si>
  <si>
    <t>762811811</t>
  </si>
  <si>
    <t>Demontáž záklopů stropů z hrubých prken tl do 32 mm</t>
  </si>
  <si>
    <t>-823646754</t>
  </si>
  <si>
    <t>168</t>
  </si>
  <si>
    <t>762822810</t>
  </si>
  <si>
    <t>Demontáž stropních trámů z hraněného řeziva průřezové plochy do 144 cm2</t>
  </si>
  <si>
    <t>1359388968</t>
  </si>
  <si>
    <t>4,5*8</t>
  </si>
  <si>
    <t>169</t>
  </si>
  <si>
    <t>762841821</t>
  </si>
  <si>
    <t>Demontáž podbíjení obkladů stropů a střech sklonu do 60° z desek měkkých</t>
  </si>
  <si>
    <t>329821859</t>
  </si>
  <si>
    <t>5,5*4,5</t>
  </si>
  <si>
    <t>170</t>
  </si>
  <si>
    <t>998762102</t>
  </si>
  <si>
    <t>Přesun hmot tonážní pro kce tesařské v objektech v do 12 m</t>
  </si>
  <si>
    <t>-110929588</t>
  </si>
  <si>
    <t>171</t>
  </si>
  <si>
    <t>763131432</t>
  </si>
  <si>
    <t>SDK podhled deska 1xDF 15 bez TI dvouvrstvá spodní kce profil CD+UD</t>
  </si>
  <si>
    <t>1099952414</t>
  </si>
  <si>
    <t>121,38+46,4</t>
  </si>
  <si>
    <t>172</t>
  </si>
  <si>
    <t>763131714</t>
  </si>
  <si>
    <t>SDK podhled základní penetrační nátěr</t>
  </si>
  <si>
    <t>-843366905</t>
  </si>
  <si>
    <t>173</t>
  </si>
  <si>
    <t>763131751</t>
  </si>
  <si>
    <t>Montáž parotěsné zábrany do SDK podhledu</t>
  </si>
  <si>
    <t>-855523542</t>
  </si>
  <si>
    <t>174</t>
  </si>
  <si>
    <t>283292191</t>
  </si>
  <si>
    <t>parotěsná zábrana</t>
  </si>
  <si>
    <t>-651647078</t>
  </si>
  <si>
    <t>175</t>
  </si>
  <si>
    <t>998763101</t>
  </si>
  <si>
    <t>Přesun hmot tonážní pro dřevostavby v objektech v do 12 m</t>
  </si>
  <si>
    <t>225308313</t>
  </si>
  <si>
    <t>176</t>
  </si>
  <si>
    <t>764001841</t>
  </si>
  <si>
    <t>Demontáž krytiny ze šablon do suti</t>
  </si>
  <si>
    <t>1907567840</t>
  </si>
  <si>
    <t>25,5</t>
  </si>
  <si>
    <t>1*1,5*2</t>
  </si>
  <si>
    <t>177</t>
  </si>
  <si>
    <t>764001843</t>
  </si>
  <si>
    <t>Demontáž krytiny ze šablon k dalšímu použití</t>
  </si>
  <si>
    <t>-1453051773</t>
  </si>
  <si>
    <t>(4,5*2+5*2)*0,6</t>
  </si>
  <si>
    <t>178</t>
  </si>
  <si>
    <t>764002801</t>
  </si>
  <si>
    <t>Demontáž závětrné lišty do suti</t>
  </si>
  <si>
    <t>-359327132</t>
  </si>
  <si>
    <t>179</t>
  </si>
  <si>
    <t>764002821</t>
  </si>
  <si>
    <t>Demontáž střešního výlezu do suti</t>
  </si>
  <si>
    <t>1753875758</t>
  </si>
  <si>
    <t>180</t>
  </si>
  <si>
    <t>764002861</t>
  </si>
  <si>
    <t>Demontáž oplechování říms a ozdobných prvků do suti</t>
  </si>
  <si>
    <t>1209799221</t>
  </si>
  <si>
    <t>16,1+4,5*2</t>
  </si>
  <si>
    <t>181</t>
  </si>
  <si>
    <t>764002871</t>
  </si>
  <si>
    <t>Demontáž lemování zdí do suti</t>
  </si>
  <si>
    <t>-1259049005</t>
  </si>
  <si>
    <t>182</t>
  </si>
  <si>
    <t>764004801</t>
  </si>
  <si>
    <t>Demontáž podokapního žlabu do suti</t>
  </si>
  <si>
    <t>-113054874</t>
  </si>
  <si>
    <t>183</t>
  </si>
  <si>
    <t>764004861</t>
  </si>
  <si>
    <t>Demontáž svodu do suti</t>
  </si>
  <si>
    <t>-1283614930</t>
  </si>
  <si>
    <t>184</t>
  </si>
  <si>
    <t>764101101</t>
  </si>
  <si>
    <t>Montáž krytiny střechy rovné drážkováním ze svitků rš do 600 mm sklonu do 30°</t>
  </si>
  <si>
    <t>-455483061</t>
  </si>
  <si>
    <t>185</t>
  </si>
  <si>
    <t>764111413</t>
  </si>
  <si>
    <t>Krytina střechy rovné drážkováním ze svitků z Pz plechu rš 670 mm sklonu do 60°</t>
  </si>
  <si>
    <t>-1350435638</t>
  </si>
  <si>
    <t>186</t>
  </si>
  <si>
    <t>764212646</t>
  </si>
  <si>
    <t>Oplechování štítu  závětrnou lištou z Pz plechu s upraveným povrchem  rš 500 mm</t>
  </si>
  <si>
    <t>1215678927</t>
  </si>
  <si>
    <t>187</t>
  </si>
  <si>
    <t>764216653</t>
  </si>
  <si>
    <t>Oplechování rovných parapetů celoplošně lepené z Pz plechu s upraveným povrchem / poplastovaný/ rš 250 mm</t>
  </si>
  <si>
    <t>-1969977923</t>
  </si>
  <si>
    <t>188</t>
  </si>
  <si>
    <t>764216654</t>
  </si>
  <si>
    <t>Oplechování rovných parapetů celoplošně lepené z Pz plechu s upraveným povrchem / poplastovaný/ rš 290 mm</t>
  </si>
  <si>
    <t>803362078</t>
  </si>
  <si>
    <t>189</t>
  </si>
  <si>
    <t>764216655</t>
  </si>
  <si>
    <t>Oplechování rovných parapetů celoplošně lepené z Pz plechu s upraveným povrchem /poplastovaný/ rš 350 mm</t>
  </si>
  <si>
    <t>-1046404165</t>
  </si>
  <si>
    <t>190</t>
  </si>
  <si>
    <t>764218634</t>
  </si>
  <si>
    <t>Oplechování rovné římsy celoplošně lepené z Pz plechu s upraveným povrchem / poplastovaný/  rš 270 mm</t>
  </si>
  <si>
    <t>395276883</t>
  </si>
  <si>
    <t>191</t>
  </si>
  <si>
    <t>764311624</t>
  </si>
  <si>
    <t>Lemování rovných zdí střech  z Pz plechu s upraveným povrchem /poplastovaným/ rš 330 mm</t>
  </si>
  <si>
    <t>-341657773</t>
  </si>
  <si>
    <t>192</t>
  </si>
  <si>
    <t>764501108</t>
  </si>
  <si>
    <t>Montáž kotlíku oválného (trychtýřového) pro podokapní žlab</t>
  </si>
  <si>
    <t>813462811</t>
  </si>
  <si>
    <t>193</t>
  </si>
  <si>
    <t>553446381</t>
  </si>
  <si>
    <t>kotlík oválný  330/100  PZ plech s upraveným povrchem</t>
  </si>
  <si>
    <t>-288743918</t>
  </si>
  <si>
    <t>194</t>
  </si>
  <si>
    <t>764511702</t>
  </si>
  <si>
    <t>Žlab podokapní půlkruhový z Pz plechu s upraveným povrchem /poplastovaný/ rš 330 mm vč. háků, čel, rohů...</t>
  </si>
  <si>
    <t>-276894129</t>
  </si>
  <si>
    <t>195</t>
  </si>
  <si>
    <t>764518642</t>
  </si>
  <si>
    <t>Svody kruhové včetně objímek, kolen, odskoků z Pz plechu s upraveným povrchem  průměru 100 mm</t>
  </si>
  <si>
    <t>-615237878</t>
  </si>
  <si>
    <t>196</t>
  </si>
  <si>
    <t>998764102</t>
  </si>
  <si>
    <t>Přesun hmot tonážní pro konstrukce klempířské v objektech v do 12 m</t>
  </si>
  <si>
    <t>1907640285</t>
  </si>
  <si>
    <t>197</t>
  </si>
  <si>
    <t>765191001</t>
  </si>
  <si>
    <t>Montáž pojistné hydroizolační fólie kladené ve sklonu do 20° lepením na bednění nebo izolaci</t>
  </si>
  <si>
    <t>-812067901</t>
  </si>
  <si>
    <t>198</t>
  </si>
  <si>
    <t>283292951</t>
  </si>
  <si>
    <t>difůzní fólie</t>
  </si>
  <si>
    <t>-2006771374</t>
  </si>
  <si>
    <t>199</t>
  </si>
  <si>
    <t>765191021</t>
  </si>
  <si>
    <t>Montáž pojistné hydroizolační fólie kladené ve sklonu přes 20° s lepenými spoji na krokve</t>
  </si>
  <si>
    <t>369857617</t>
  </si>
  <si>
    <t>(121,38+46,4)*1,25</t>
  </si>
  <si>
    <t>200</t>
  </si>
  <si>
    <t>283292952</t>
  </si>
  <si>
    <t>pojistná fólie</t>
  </si>
  <si>
    <t>-166394745</t>
  </si>
  <si>
    <t>201</t>
  </si>
  <si>
    <t>998765102</t>
  </si>
  <si>
    <t>Přesun hmot tonážní pro krytiny skládané v objektech v do 12 m</t>
  </si>
  <si>
    <t>-703923859</t>
  </si>
  <si>
    <t>202</t>
  </si>
  <si>
    <t>766621211</t>
  </si>
  <si>
    <t>Montáž oken zdvojených otevíravých výšky do 1,5m s rámem do zdiva</t>
  </si>
  <si>
    <t>579898729</t>
  </si>
  <si>
    <t>1*1,45+1,2*1,45+0,65*0,9+0,45*0,9+0,5*1,16</t>
  </si>
  <si>
    <t>203</t>
  </si>
  <si>
    <t>766621212</t>
  </si>
  <si>
    <t>Montáž oken zdvojených otevíravých výšky přes 1,5 do 2,5m s rámem do zdiva</t>
  </si>
  <si>
    <t>692183225</t>
  </si>
  <si>
    <t>1*1,8*12</t>
  </si>
  <si>
    <t>2*1,8</t>
  </si>
  <si>
    <t>0,6*1,8*2</t>
  </si>
  <si>
    <t>0,8*1,8*2</t>
  </si>
  <si>
    <t>1,2*1,8</t>
  </si>
  <si>
    <t>1,2*1,9</t>
  </si>
  <si>
    <t>1*1,8*2</t>
  </si>
  <si>
    <t>2,4*1,8*2</t>
  </si>
  <si>
    <t>204</t>
  </si>
  <si>
    <t>611400161</t>
  </si>
  <si>
    <t>okno plastové jednokřídlé OS,členěné ; 100x180 cm  izol. trojsklo, zlatý dub, U max =0,9 W/m2K - ozn. 1</t>
  </si>
  <si>
    <t>-176866449</t>
  </si>
  <si>
    <t>205</t>
  </si>
  <si>
    <t>611400162</t>
  </si>
  <si>
    <t>okno plastové dvoukřídlé OS,členěné 240x180 cm;  izol. trojsklo, zlatý dub, U max =0,9 W/m2K - ozn. 2</t>
  </si>
  <si>
    <t>-1945287134</t>
  </si>
  <si>
    <t>206</t>
  </si>
  <si>
    <t>611400163</t>
  </si>
  <si>
    <t>okno plastové jednokřídlé OS,členěné ; 100x145 cm izol. trojsklo, zlatý dub, U max =0,9 W/m2K - ozn. 3</t>
  </si>
  <si>
    <t>-2044593359</t>
  </si>
  <si>
    <t>207</t>
  </si>
  <si>
    <t>611400164</t>
  </si>
  <si>
    <t>okno plastové jednokřídlé OS,členěné ; 120x145 cm izol. trojsklo, zlatý dub, U max =0,9 W/m2K - ozn. 4</t>
  </si>
  <si>
    <t>-712070297</t>
  </si>
  <si>
    <t>208</t>
  </si>
  <si>
    <t>611400165</t>
  </si>
  <si>
    <t>okno plastové jednokřídlé OS,členěné ; 65x90 cm izol. trojsklo, zlatý dub, U max =0,9 W/m2K - ozn. 5</t>
  </si>
  <si>
    <t>1934710600</t>
  </si>
  <si>
    <t>209</t>
  </si>
  <si>
    <t>611400166</t>
  </si>
  <si>
    <t>okno plastové jednokřídlé OS,členěné ; 45x90 cm izol. trojsklo, zlatý dub, U max =0,9 W/m2K - ozn. 6</t>
  </si>
  <si>
    <t>-815600325</t>
  </si>
  <si>
    <t>210</t>
  </si>
  <si>
    <t>611400167</t>
  </si>
  <si>
    <t>okno plastové jednokřídlé OS,členěné ; 50x116 cm izol. trojsklo, zlatý dub, U max =0,9 W/m2K - ozn. 7</t>
  </si>
  <si>
    <t>-944536840</t>
  </si>
  <si>
    <t>211</t>
  </si>
  <si>
    <t>611400168</t>
  </si>
  <si>
    <t>okno plastové jdvoukřídlé OS,členěné ; 200x180 cm izol. trojsklo, zlatý dub, U max =0,9 W/m2K - ozn. 8</t>
  </si>
  <si>
    <t>659677591</t>
  </si>
  <si>
    <t>212</t>
  </si>
  <si>
    <t>611400169</t>
  </si>
  <si>
    <t>okno plastové jednokřídlé OS,členěné ; 60x180 cm izol. trojsklo, zlatý dub, U max =0,9 W/m2K - ozn. 9</t>
  </si>
  <si>
    <t>-974006505</t>
  </si>
  <si>
    <t>213</t>
  </si>
  <si>
    <t>611400171</t>
  </si>
  <si>
    <t>okno plastové jednokřídlé OS,členěné ; 80x180 cm izol. trojsklo, zlatý dub, U max =0,9 W/m2K - ozn. 10</t>
  </si>
  <si>
    <t>525219639</t>
  </si>
  <si>
    <t>214</t>
  </si>
  <si>
    <t>611400172</t>
  </si>
  <si>
    <t>okno plastové jednokřídlé OS,členěné ; 120x180 cm izol. trojsklo, zlatý dub, U max =0,9 W/m2K - ozn. 11</t>
  </si>
  <si>
    <t>-964615058</t>
  </si>
  <si>
    <t>215</t>
  </si>
  <si>
    <t>611400173</t>
  </si>
  <si>
    <t>okno plastové jednokřídlé OS,členěné ; 120x190 cm izol. trojsklo, zlatý dub, U max =0,9 W/m2K - ozn. 12</t>
  </si>
  <si>
    <t>-987574083</t>
  </si>
  <si>
    <t>216</t>
  </si>
  <si>
    <t>611400174</t>
  </si>
  <si>
    <t>okno plastové jednokřídlé OS,členěné ; 100x180 cm izol. trojsklo bezpečnostní , zlatý dub, U max =0,9 W/m2K - ozn. 1a</t>
  </si>
  <si>
    <t>829053749</t>
  </si>
  <si>
    <t>217</t>
  </si>
  <si>
    <t>61140017</t>
  </si>
  <si>
    <t>okno plastové dvoukřídlé OS,členěné ; 240x180 cm izol. trojsklo bezpečnostní , zlatý dub, U max =0,9 W/m2K - ozn. 2a</t>
  </si>
  <si>
    <t>586360260</t>
  </si>
  <si>
    <t>218</t>
  </si>
  <si>
    <t>766660021</t>
  </si>
  <si>
    <t>Montáž dveřních křídel otvíravých 1křídlových š do 0,8 m požárních do ocelové zárubně</t>
  </si>
  <si>
    <t>1798763655</t>
  </si>
  <si>
    <t>219</t>
  </si>
  <si>
    <t>611600501</t>
  </si>
  <si>
    <t>dveře dřevěné vnitřní hladké plné 1křídlové 80x197 vč. kování - EW30DP3 - ozn. 20</t>
  </si>
  <si>
    <t>939529049</t>
  </si>
  <si>
    <t>220</t>
  </si>
  <si>
    <t>766660411</t>
  </si>
  <si>
    <t>Montáž vchodových dveří 1křídlových bez nadsvětlíku do zdiva</t>
  </si>
  <si>
    <t>-861845692</t>
  </si>
  <si>
    <t>221</t>
  </si>
  <si>
    <t>611731003</t>
  </si>
  <si>
    <t>dveře vchodové plastové částečně prosklené, zlatý dub, vč. kování, 106x210 cm ; Umax =1,2W/m2K - ozn 17</t>
  </si>
  <si>
    <t>2031354298</t>
  </si>
  <si>
    <t>222</t>
  </si>
  <si>
    <t>611731004</t>
  </si>
  <si>
    <t>dveře vchodové plastové částečně prosklené , zlatý dub, vč. kování, 95x210 cm ; Umax =1,2W/m2K - ozn 18</t>
  </si>
  <si>
    <t>-731231046</t>
  </si>
  <si>
    <t>223</t>
  </si>
  <si>
    <t>611731005</t>
  </si>
  <si>
    <t>dveře vnitřní plastové plné  , zlatý dub, vč. kování, 95x183 cm ; Umax =1,2W/m2K - ozn 19 - EW30DP3</t>
  </si>
  <si>
    <t>-2112923783</t>
  </si>
  <si>
    <t>224</t>
  </si>
  <si>
    <t>766660421</t>
  </si>
  <si>
    <t>Montáž vchodových dveří 1křídlových s nadsvětlíkem do zdiva</t>
  </si>
  <si>
    <t>-425399716</t>
  </si>
  <si>
    <t>225</t>
  </si>
  <si>
    <t>611731002</t>
  </si>
  <si>
    <t>dveře vchodové plastové částečně prosklené, s nadsvětlíkem, zlatý dub, vč. kování, 106x280 cm ; Umax =1,2W/m2K - ozn 16</t>
  </si>
  <si>
    <t>1506657192</t>
  </si>
  <si>
    <t>226</t>
  </si>
  <si>
    <t>766660461</t>
  </si>
  <si>
    <t>Montáž vchodových dveří 2křídlových s nadsvětlíkem do zdiva</t>
  </si>
  <si>
    <t>-2077373518</t>
  </si>
  <si>
    <t>227</t>
  </si>
  <si>
    <t>611731001</t>
  </si>
  <si>
    <t>dveře vchodové dvoukřídlové plastové částečně prosklené, s obloukovým nadsvětlíkem, zlatý dub, vč. kování, 145x370 cm ; Umax =1,2W/m2K - ozn 15</t>
  </si>
  <si>
    <t>-1306144043</t>
  </si>
  <si>
    <t>228</t>
  </si>
  <si>
    <t>766671029</t>
  </si>
  <si>
    <t>Montáž střešního okna do krytiny tvarované 94 x 140 cm</t>
  </si>
  <si>
    <t>-48125992</t>
  </si>
  <si>
    <t>229</t>
  </si>
  <si>
    <t>611243081</t>
  </si>
  <si>
    <t>okno střešní 78 x 140 cm, vč. lemování a montážního límce - Umax 1.1W/m2K</t>
  </si>
  <si>
    <t>-442503334</t>
  </si>
  <si>
    <t>230</t>
  </si>
  <si>
    <t>766694121</t>
  </si>
  <si>
    <t>Montáž parapetních desek dřevěných, laminovaných šířky přes 30 cm délky do 1,0 m</t>
  </si>
  <si>
    <t>-544614535</t>
  </si>
  <si>
    <t>3+2+2</t>
  </si>
  <si>
    <t>231</t>
  </si>
  <si>
    <t>766694122</t>
  </si>
  <si>
    <t>Montáž parapetních desek dřevěných, laminovaných šířky přes 30 cm délky do 1,6 m</t>
  </si>
  <si>
    <t>-1788046141</t>
  </si>
  <si>
    <t>12+2+1+1+2</t>
  </si>
  <si>
    <t>232</t>
  </si>
  <si>
    <t>766694123</t>
  </si>
  <si>
    <t>Montáž parapetních desek dřevěných, laminovaných šířky přes 30 cm délky do 2,6 m</t>
  </si>
  <si>
    <t>-1932211345</t>
  </si>
  <si>
    <t>1+1+2</t>
  </si>
  <si>
    <t>233</t>
  </si>
  <si>
    <t>607941051</t>
  </si>
  <si>
    <t>deska parapetní dřevotřísková vnitřní</t>
  </si>
  <si>
    <t>-327753067</t>
  </si>
  <si>
    <t>1,3*12+2,7+1,3+1,5+1+0,8+0,8+2,3+0,9*2+1*2+1,5*2+1,3*2+2,7*2</t>
  </si>
  <si>
    <t>234</t>
  </si>
  <si>
    <t>998766102</t>
  </si>
  <si>
    <t>Přesun hmot tonážní pro konstrukce truhlářské v objektech v do 12 m</t>
  </si>
  <si>
    <t>1009130432</t>
  </si>
  <si>
    <t>235</t>
  </si>
  <si>
    <t>767193800</t>
  </si>
  <si>
    <t>Demontáž odvětrání kotelny vč. konzol, objímek apod.</t>
  </si>
  <si>
    <t>151215247</t>
  </si>
  <si>
    <t>236</t>
  </si>
  <si>
    <t>767610125</t>
  </si>
  <si>
    <t>Montáž oken jednoduchých otevíravých do zdiva plochy do 0,6 m2</t>
  </si>
  <si>
    <t>800559384</t>
  </si>
  <si>
    <t>0,7*0,25*3+0,3*0,25</t>
  </si>
  <si>
    <t>237</t>
  </si>
  <si>
    <t>553415201</t>
  </si>
  <si>
    <t>ocelová pozinkovaná dvířka s větracími otvory otvíravá 70x25 cm</t>
  </si>
  <si>
    <t>-262195775</t>
  </si>
  <si>
    <t>238</t>
  </si>
  <si>
    <t>553415202</t>
  </si>
  <si>
    <t>ocelová pozinkovaná dvířka s větracími otvory otvíravá 30x25 cm</t>
  </si>
  <si>
    <t>-1541721248</t>
  </si>
  <si>
    <t>239</t>
  </si>
  <si>
    <t>767662120</t>
  </si>
  <si>
    <t>Montáž mříží pevných přivařených</t>
  </si>
  <si>
    <t>404208808</t>
  </si>
  <si>
    <t>1,2*2*5+2,6*2*2</t>
  </si>
  <si>
    <t>240</t>
  </si>
  <si>
    <t>767995118</t>
  </si>
  <si>
    <t>Demontáž, oprava + nátěr, zpětná montáž vrátek oplocení</t>
  </si>
  <si>
    <t>40232150</t>
  </si>
  <si>
    <t>241</t>
  </si>
  <si>
    <t>76799519</t>
  </si>
  <si>
    <t>Demontáž vrat oplocení pošty, úprava, nátěr, zpětná montáž</t>
  </si>
  <si>
    <t>-1832975998</t>
  </si>
  <si>
    <t>242</t>
  </si>
  <si>
    <t>76799521</t>
  </si>
  <si>
    <t>Montáž a dodávka držák vlajky na dva prapory vč. kotvení</t>
  </si>
  <si>
    <t>1675740897</t>
  </si>
  <si>
    <t>243</t>
  </si>
  <si>
    <t>767995222</t>
  </si>
  <si>
    <t>Montáž a dodávka konstrukce infomační cedule</t>
  </si>
  <si>
    <t>-693470805</t>
  </si>
  <si>
    <t>244</t>
  </si>
  <si>
    <t>998767102</t>
  </si>
  <si>
    <t>Přesun hmot tonážní pro zámečnické konstrukce v objektech v do 12 m</t>
  </si>
  <si>
    <t>583277730</t>
  </si>
  <si>
    <t>245</t>
  </si>
  <si>
    <t>783783201</t>
  </si>
  <si>
    <t>Nátěry tesařských konstrukcí proti ohni stupeň požární odolnosti B (nesnadno hořlavý)</t>
  </si>
  <si>
    <t>-424562996</t>
  </si>
  <si>
    <t>246</t>
  </si>
  <si>
    <t>783783311</t>
  </si>
  <si>
    <t>Nátěry tesařských kcí proti dřevokazným houbám, hmyzu a plísním preventivní dvojnásobné v interiéru</t>
  </si>
  <si>
    <t>-1067684848</t>
  </si>
  <si>
    <t>247</t>
  </si>
  <si>
    <t>784181121</t>
  </si>
  <si>
    <t>Hloubková jednonásobná penetrace podkladu v místnostech výšky do 3,80 m</t>
  </si>
  <si>
    <t>755666924</t>
  </si>
  <si>
    <t>248</t>
  </si>
  <si>
    <t>784221101</t>
  </si>
  <si>
    <t>Dvojnásobné bílé malby  ze směsí za sucha dobře otěruvzdorných v místnostech do 3,80 m</t>
  </si>
  <si>
    <t>-481531404</t>
  </si>
  <si>
    <t>249</t>
  </si>
  <si>
    <t>01</t>
  </si>
  <si>
    <t>Zarízení stavenište - Veškeré náklady spojené s vybudováním, provozem a odstranením  ZS</t>
  </si>
  <si>
    <t>soubor</t>
  </si>
  <si>
    <t>262144</t>
  </si>
  <si>
    <t>1076320956</t>
  </si>
  <si>
    <t>250</t>
  </si>
  <si>
    <t>02</t>
  </si>
  <si>
    <t>Zkoušky a revize- Náklady zhotovitele na provádení zkoušek a revizí nezbytných k provedení díla</t>
  </si>
  <si>
    <t>-737423747</t>
  </si>
  <si>
    <t>251</t>
  </si>
  <si>
    <t>07</t>
  </si>
  <si>
    <t>Územní vlivy - zohlednení  záboru verejných ploch</t>
  </si>
  <si>
    <t>-1880277114</t>
  </si>
  <si>
    <t>252</t>
  </si>
  <si>
    <t>Podrobný stavebně technický průzkum fasády, odtrhové zkoušky</t>
  </si>
  <si>
    <t>Kč</t>
  </si>
  <si>
    <t>1024</t>
  </si>
  <si>
    <t>463963489</t>
  </si>
  <si>
    <t>253</t>
  </si>
  <si>
    <t>vytýčení inženýrských sítí</t>
  </si>
  <si>
    <t>-1071640278</t>
  </si>
  <si>
    <t>254</t>
  </si>
  <si>
    <t>05</t>
  </si>
  <si>
    <t>Rozpočtová rezerva 5%</t>
  </si>
  <si>
    <t>%</t>
  </si>
  <si>
    <t>-1811497650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</si>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</sst>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7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workbookViewId="0">
      <pane ySplit="1" topLeftCell="A2" activePane="bottomLeft" state="frozen"/>
      <selection pane="bottomLeft" activeCell="AM20" sqref="AM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41" t="s">
        <v>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R2" s="209" t="s">
        <v>8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50000000000003" customHeight="1">
      <c r="B4" s="26"/>
      <c r="C4" s="223" t="s">
        <v>12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7"/>
      <c r="AS4" s="21" t="s">
        <v>13</v>
      </c>
      <c r="BE4" s="28" t="s">
        <v>14</v>
      </c>
      <c r="BS4" s="22" t="s">
        <v>15</v>
      </c>
    </row>
    <row r="5" spans="1:73" ht="14.45" customHeight="1">
      <c r="B5" s="26"/>
      <c r="C5" s="29"/>
      <c r="D5" s="30" t="s">
        <v>16</v>
      </c>
      <c r="E5" s="29"/>
      <c r="F5" s="29"/>
      <c r="G5" s="29"/>
      <c r="H5" s="29"/>
      <c r="I5" s="29"/>
      <c r="J5" s="29"/>
      <c r="K5" s="245" t="s">
        <v>17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9"/>
      <c r="AQ5" s="27"/>
      <c r="BE5" s="243" t="s">
        <v>18</v>
      </c>
      <c r="BS5" s="22" t="s">
        <v>9</v>
      </c>
    </row>
    <row r="6" spans="1:73" ht="36.950000000000003" customHeight="1">
      <c r="B6" s="26"/>
      <c r="C6" s="29"/>
      <c r="D6" s="32" t="s">
        <v>19</v>
      </c>
      <c r="E6" s="29"/>
      <c r="F6" s="29"/>
      <c r="G6" s="29"/>
      <c r="H6" s="29"/>
      <c r="I6" s="29"/>
      <c r="J6" s="29"/>
      <c r="K6" s="247" t="s">
        <v>20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9"/>
      <c r="AQ6" s="27"/>
      <c r="BE6" s="244"/>
      <c r="BS6" s="22" t="s">
        <v>21</v>
      </c>
    </row>
    <row r="7" spans="1:73" ht="14.45" customHeight="1">
      <c r="B7" s="26"/>
      <c r="C7" s="29"/>
      <c r="D7" s="33" t="s">
        <v>22</v>
      </c>
      <c r="E7" s="29"/>
      <c r="F7" s="29"/>
      <c r="G7" s="29"/>
      <c r="H7" s="29"/>
      <c r="I7" s="29"/>
      <c r="J7" s="29"/>
      <c r="K7" s="31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24</v>
      </c>
      <c r="AL7" s="29"/>
      <c r="AM7" s="29"/>
      <c r="AN7" s="31" t="s">
        <v>23</v>
      </c>
      <c r="AO7" s="29"/>
      <c r="AP7" s="29"/>
      <c r="AQ7" s="27"/>
      <c r="BE7" s="244"/>
      <c r="BS7" s="22" t="s">
        <v>25</v>
      </c>
    </row>
    <row r="8" spans="1:73" ht="14.45" customHeight="1">
      <c r="B8" s="26"/>
      <c r="C8" s="29"/>
      <c r="D8" s="33" t="s">
        <v>26</v>
      </c>
      <c r="E8" s="29"/>
      <c r="F8" s="29"/>
      <c r="G8" s="29"/>
      <c r="H8" s="29"/>
      <c r="I8" s="29"/>
      <c r="J8" s="29"/>
      <c r="K8" s="31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28</v>
      </c>
      <c r="AL8" s="29"/>
      <c r="AM8" s="29"/>
      <c r="AN8" s="302">
        <v>43088</v>
      </c>
      <c r="AO8" s="29"/>
      <c r="AP8" s="29"/>
      <c r="AQ8" s="27"/>
      <c r="BE8" s="244"/>
      <c r="BS8" s="22" t="s">
        <v>29</v>
      </c>
    </row>
    <row r="9" spans="1:73" ht="14.45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44"/>
      <c r="BS9" s="22" t="s">
        <v>30</v>
      </c>
    </row>
    <row r="10" spans="1:73" ht="14.45" customHeight="1">
      <c r="B10" s="26"/>
      <c r="C10" s="29"/>
      <c r="D10" s="33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32</v>
      </c>
      <c r="AL10" s="29"/>
      <c r="AM10" s="29"/>
      <c r="AN10" s="31" t="s">
        <v>23</v>
      </c>
      <c r="AO10" s="29"/>
      <c r="AP10" s="29"/>
      <c r="AQ10" s="27"/>
      <c r="BE10" s="244"/>
      <c r="BS10" s="22" t="s">
        <v>21</v>
      </c>
    </row>
    <row r="11" spans="1:73" ht="18.399999999999999" customHeight="1">
      <c r="B11" s="26"/>
      <c r="C11" s="29"/>
      <c r="D11" s="29"/>
      <c r="E11" s="31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34</v>
      </c>
      <c r="AL11" s="29"/>
      <c r="AM11" s="29"/>
      <c r="AN11" s="31" t="s">
        <v>23</v>
      </c>
      <c r="AO11" s="29"/>
      <c r="AP11" s="29"/>
      <c r="AQ11" s="27"/>
      <c r="BE11" s="244"/>
      <c r="BS11" s="22" t="s">
        <v>21</v>
      </c>
    </row>
    <row r="12" spans="1:73" ht="6.95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44"/>
      <c r="BS12" s="22" t="s">
        <v>21</v>
      </c>
    </row>
    <row r="13" spans="1:73" ht="14.45" customHeight="1">
      <c r="B13" s="26"/>
      <c r="C13" s="29"/>
      <c r="D13" s="33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32</v>
      </c>
      <c r="AL13" s="29"/>
      <c r="AM13" s="29"/>
      <c r="AN13" s="34" t="s">
        <v>36</v>
      </c>
      <c r="AO13" s="29"/>
      <c r="AP13" s="29"/>
      <c r="AQ13" s="27"/>
      <c r="BE13" s="244"/>
      <c r="BS13" s="22" t="s">
        <v>21</v>
      </c>
    </row>
    <row r="14" spans="1:73" ht="15">
      <c r="B14" s="26"/>
      <c r="C14" s="29"/>
      <c r="D14" s="29"/>
      <c r="E14" s="248" t="s">
        <v>36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33" t="s">
        <v>34</v>
      </c>
      <c r="AL14" s="29"/>
      <c r="AM14" s="29"/>
      <c r="AN14" s="34" t="s">
        <v>36</v>
      </c>
      <c r="AO14" s="29"/>
      <c r="AP14" s="29"/>
      <c r="AQ14" s="27"/>
      <c r="BE14" s="244"/>
      <c r="BS14" s="22" t="s">
        <v>21</v>
      </c>
    </row>
    <row r="15" spans="1:73" ht="6.95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44"/>
      <c r="BS15" s="22" t="s">
        <v>6</v>
      </c>
    </row>
    <row r="16" spans="1:73" ht="14.45" customHeight="1">
      <c r="B16" s="26"/>
      <c r="C16" s="29"/>
      <c r="D16" s="33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32</v>
      </c>
      <c r="AL16" s="29"/>
      <c r="AM16" s="29"/>
      <c r="AN16" s="31" t="s">
        <v>23</v>
      </c>
      <c r="AO16" s="29"/>
      <c r="AP16" s="29"/>
      <c r="AQ16" s="27"/>
      <c r="BE16" s="244"/>
      <c r="BS16" s="22" t="s">
        <v>6</v>
      </c>
    </row>
    <row r="17" spans="2:71" ht="18.399999999999999" customHeight="1">
      <c r="B17" s="26"/>
      <c r="C17" s="29"/>
      <c r="D17" s="29"/>
      <c r="E17" s="31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34</v>
      </c>
      <c r="AL17" s="29"/>
      <c r="AM17" s="29"/>
      <c r="AN17" s="31" t="s">
        <v>23</v>
      </c>
      <c r="AO17" s="29"/>
      <c r="AP17" s="29"/>
      <c r="AQ17" s="27"/>
      <c r="BE17" s="244"/>
      <c r="BS17" s="22" t="s">
        <v>39</v>
      </c>
    </row>
    <row r="18" spans="2:71" ht="6.95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44"/>
      <c r="BS18" s="22" t="s">
        <v>9</v>
      </c>
    </row>
    <row r="19" spans="2:71" ht="14.45" customHeight="1">
      <c r="B19" s="26"/>
      <c r="C19" s="29"/>
      <c r="D19" s="33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32</v>
      </c>
      <c r="AL19" s="29"/>
      <c r="AM19" s="29"/>
      <c r="AN19" s="31" t="s">
        <v>23</v>
      </c>
      <c r="AO19" s="29"/>
      <c r="AP19" s="29"/>
      <c r="AQ19" s="27"/>
      <c r="BE19" s="244"/>
      <c r="BS19" s="22" t="s">
        <v>9</v>
      </c>
    </row>
    <row r="20" spans="2:71" ht="18.399999999999999" customHeight="1">
      <c r="B20" s="26"/>
      <c r="C20" s="29"/>
      <c r="D20" s="29"/>
      <c r="E20" s="31" t="s">
        <v>41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34</v>
      </c>
      <c r="AL20" s="29"/>
      <c r="AM20" s="29"/>
      <c r="AN20" s="31" t="s">
        <v>23</v>
      </c>
      <c r="AO20" s="29"/>
      <c r="AP20" s="29"/>
      <c r="AQ20" s="27"/>
      <c r="BE20" s="244"/>
    </row>
    <row r="21" spans="2:71" ht="6.95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44"/>
    </row>
    <row r="22" spans="2:71" ht="15">
      <c r="B22" s="26"/>
      <c r="C22" s="29"/>
      <c r="D22" s="33" t="s">
        <v>42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44"/>
    </row>
    <row r="23" spans="2:71" ht="16.5" customHeight="1">
      <c r="B23" s="26"/>
      <c r="C23" s="29"/>
      <c r="D23" s="29"/>
      <c r="E23" s="250" t="s">
        <v>23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9"/>
      <c r="AP23" s="29"/>
      <c r="AQ23" s="27"/>
      <c r="BE23" s="244"/>
    </row>
    <row r="24" spans="2:71" ht="6.95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44"/>
    </row>
    <row r="25" spans="2:71" ht="6.95" customHeight="1">
      <c r="B25" s="26"/>
      <c r="C25" s="2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9"/>
      <c r="AQ25" s="27"/>
      <c r="BE25" s="244"/>
    </row>
    <row r="26" spans="2:71" ht="14.45" customHeight="1">
      <c r="B26" s="26"/>
      <c r="C26" s="29"/>
      <c r="D26" s="36" t="s">
        <v>43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51">
        <f>ROUND(AG87,2)</f>
        <v>0</v>
      </c>
      <c r="AL26" s="246"/>
      <c r="AM26" s="246"/>
      <c r="AN26" s="246"/>
      <c r="AO26" s="246"/>
      <c r="AP26" s="29"/>
      <c r="AQ26" s="27"/>
      <c r="BE26" s="244"/>
    </row>
    <row r="27" spans="2:71" ht="14.45" customHeight="1">
      <c r="B27" s="26"/>
      <c r="C27" s="29"/>
      <c r="D27" s="36" t="s">
        <v>44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51">
        <f>ROUND(AG90,2)</f>
        <v>0</v>
      </c>
      <c r="AL27" s="251"/>
      <c r="AM27" s="251"/>
      <c r="AN27" s="251"/>
      <c r="AO27" s="251"/>
      <c r="AP27" s="29"/>
      <c r="AQ27" s="27"/>
      <c r="BE27" s="244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44"/>
    </row>
    <row r="29" spans="2:71" s="1" customFormat="1" ht="25.9" customHeight="1">
      <c r="B29" s="37"/>
      <c r="C29" s="38"/>
      <c r="D29" s="40" t="s">
        <v>45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52">
        <f>ROUND(AK26+AK27,2)</f>
        <v>0</v>
      </c>
      <c r="AL29" s="253"/>
      <c r="AM29" s="253"/>
      <c r="AN29" s="253"/>
      <c r="AO29" s="253"/>
      <c r="AP29" s="38"/>
      <c r="AQ29" s="39"/>
      <c r="BE29" s="244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44"/>
    </row>
    <row r="31" spans="2:71" s="2" customFormat="1" ht="14.45" customHeight="1">
      <c r="B31" s="42"/>
      <c r="C31" s="43"/>
      <c r="D31" s="44" t="s">
        <v>46</v>
      </c>
      <c r="E31" s="43"/>
      <c r="F31" s="44" t="s">
        <v>47</v>
      </c>
      <c r="G31" s="43"/>
      <c r="H31" s="43"/>
      <c r="I31" s="43"/>
      <c r="J31" s="43"/>
      <c r="K31" s="43"/>
      <c r="L31" s="234">
        <v>0.21</v>
      </c>
      <c r="M31" s="235"/>
      <c r="N31" s="235"/>
      <c r="O31" s="235"/>
      <c r="P31" s="43"/>
      <c r="Q31" s="43"/>
      <c r="R31" s="43"/>
      <c r="S31" s="43"/>
      <c r="T31" s="46" t="s">
        <v>48</v>
      </c>
      <c r="U31" s="43"/>
      <c r="V31" s="43"/>
      <c r="W31" s="236">
        <f>ROUND(AZ87+SUM(CD91:CD95),2)</f>
        <v>0</v>
      </c>
      <c r="X31" s="235"/>
      <c r="Y31" s="235"/>
      <c r="Z31" s="235"/>
      <c r="AA31" s="235"/>
      <c r="AB31" s="235"/>
      <c r="AC31" s="235"/>
      <c r="AD31" s="235"/>
      <c r="AE31" s="235"/>
      <c r="AF31" s="43"/>
      <c r="AG31" s="43"/>
      <c r="AH31" s="43"/>
      <c r="AI31" s="43"/>
      <c r="AJ31" s="43"/>
      <c r="AK31" s="236">
        <f>ROUND(AV87+SUM(BY91:BY95),2)</f>
        <v>0</v>
      </c>
      <c r="AL31" s="235"/>
      <c r="AM31" s="235"/>
      <c r="AN31" s="235"/>
      <c r="AO31" s="235"/>
      <c r="AP31" s="43"/>
      <c r="AQ31" s="47"/>
      <c r="BE31" s="244"/>
    </row>
    <row r="32" spans="2:71" s="2" customFormat="1" ht="14.45" customHeight="1">
      <c r="B32" s="42"/>
      <c r="C32" s="43"/>
      <c r="D32" s="43"/>
      <c r="E32" s="43"/>
      <c r="F32" s="44" t="s">
        <v>49</v>
      </c>
      <c r="G32" s="43"/>
      <c r="H32" s="43"/>
      <c r="I32" s="43"/>
      <c r="J32" s="43"/>
      <c r="K32" s="43"/>
      <c r="L32" s="234">
        <v>0.15</v>
      </c>
      <c r="M32" s="235"/>
      <c r="N32" s="235"/>
      <c r="O32" s="235"/>
      <c r="P32" s="43"/>
      <c r="Q32" s="43"/>
      <c r="R32" s="43"/>
      <c r="S32" s="43"/>
      <c r="T32" s="46" t="s">
        <v>48</v>
      </c>
      <c r="U32" s="43"/>
      <c r="V32" s="43"/>
      <c r="W32" s="236">
        <f>ROUND(BA87+SUM(CE91:CE95),2)</f>
        <v>0</v>
      </c>
      <c r="X32" s="235"/>
      <c r="Y32" s="235"/>
      <c r="Z32" s="235"/>
      <c r="AA32" s="235"/>
      <c r="AB32" s="235"/>
      <c r="AC32" s="235"/>
      <c r="AD32" s="235"/>
      <c r="AE32" s="235"/>
      <c r="AF32" s="43"/>
      <c r="AG32" s="43"/>
      <c r="AH32" s="43"/>
      <c r="AI32" s="43"/>
      <c r="AJ32" s="43"/>
      <c r="AK32" s="236">
        <f>ROUND(AW87+SUM(BZ91:BZ95),2)</f>
        <v>0</v>
      </c>
      <c r="AL32" s="235"/>
      <c r="AM32" s="235"/>
      <c r="AN32" s="235"/>
      <c r="AO32" s="235"/>
      <c r="AP32" s="43"/>
      <c r="AQ32" s="47"/>
      <c r="BE32" s="244"/>
    </row>
    <row r="33" spans="2:57" s="2" customFormat="1" ht="14.45" hidden="1" customHeight="1">
      <c r="B33" s="42"/>
      <c r="C33" s="43"/>
      <c r="D33" s="43"/>
      <c r="E33" s="43"/>
      <c r="F33" s="44" t="s">
        <v>50</v>
      </c>
      <c r="G33" s="43"/>
      <c r="H33" s="43"/>
      <c r="I33" s="43"/>
      <c r="J33" s="43"/>
      <c r="K33" s="43"/>
      <c r="L33" s="234">
        <v>0.21</v>
      </c>
      <c r="M33" s="235"/>
      <c r="N33" s="235"/>
      <c r="O33" s="235"/>
      <c r="P33" s="43"/>
      <c r="Q33" s="43"/>
      <c r="R33" s="43"/>
      <c r="S33" s="43"/>
      <c r="T33" s="46" t="s">
        <v>48</v>
      </c>
      <c r="U33" s="43"/>
      <c r="V33" s="43"/>
      <c r="W33" s="236">
        <f>ROUND(BB87+SUM(CF91:CF95),2)</f>
        <v>0</v>
      </c>
      <c r="X33" s="235"/>
      <c r="Y33" s="235"/>
      <c r="Z33" s="235"/>
      <c r="AA33" s="235"/>
      <c r="AB33" s="235"/>
      <c r="AC33" s="235"/>
      <c r="AD33" s="235"/>
      <c r="AE33" s="235"/>
      <c r="AF33" s="43"/>
      <c r="AG33" s="43"/>
      <c r="AH33" s="43"/>
      <c r="AI33" s="43"/>
      <c r="AJ33" s="43"/>
      <c r="AK33" s="236">
        <v>0</v>
      </c>
      <c r="AL33" s="235"/>
      <c r="AM33" s="235"/>
      <c r="AN33" s="235"/>
      <c r="AO33" s="235"/>
      <c r="AP33" s="43"/>
      <c r="AQ33" s="47"/>
      <c r="BE33" s="244"/>
    </row>
    <row r="34" spans="2:57" s="2" customFormat="1" ht="14.45" hidden="1" customHeight="1">
      <c r="B34" s="42"/>
      <c r="C34" s="43"/>
      <c r="D34" s="43"/>
      <c r="E34" s="43"/>
      <c r="F34" s="44" t="s">
        <v>51</v>
      </c>
      <c r="G34" s="43"/>
      <c r="H34" s="43"/>
      <c r="I34" s="43"/>
      <c r="J34" s="43"/>
      <c r="K34" s="43"/>
      <c r="L34" s="234">
        <v>0.15</v>
      </c>
      <c r="M34" s="235"/>
      <c r="N34" s="235"/>
      <c r="O34" s="235"/>
      <c r="P34" s="43"/>
      <c r="Q34" s="43"/>
      <c r="R34" s="43"/>
      <c r="S34" s="43"/>
      <c r="T34" s="46" t="s">
        <v>48</v>
      </c>
      <c r="U34" s="43"/>
      <c r="V34" s="43"/>
      <c r="W34" s="236">
        <f>ROUND(BC87+SUM(CG91:CG95),2)</f>
        <v>0</v>
      </c>
      <c r="X34" s="235"/>
      <c r="Y34" s="235"/>
      <c r="Z34" s="235"/>
      <c r="AA34" s="235"/>
      <c r="AB34" s="235"/>
      <c r="AC34" s="235"/>
      <c r="AD34" s="235"/>
      <c r="AE34" s="235"/>
      <c r="AF34" s="43"/>
      <c r="AG34" s="43"/>
      <c r="AH34" s="43"/>
      <c r="AI34" s="43"/>
      <c r="AJ34" s="43"/>
      <c r="AK34" s="236">
        <v>0</v>
      </c>
      <c r="AL34" s="235"/>
      <c r="AM34" s="235"/>
      <c r="AN34" s="235"/>
      <c r="AO34" s="235"/>
      <c r="AP34" s="43"/>
      <c r="AQ34" s="47"/>
      <c r="BE34" s="244"/>
    </row>
    <row r="35" spans="2:57" s="2" customFormat="1" ht="14.45" hidden="1" customHeight="1">
      <c r="B35" s="42"/>
      <c r="C35" s="43"/>
      <c r="D35" s="43"/>
      <c r="E35" s="43"/>
      <c r="F35" s="44" t="s">
        <v>52</v>
      </c>
      <c r="G35" s="43"/>
      <c r="H35" s="43"/>
      <c r="I35" s="43"/>
      <c r="J35" s="43"/>
      <c r="K35" s="43"/>
      <c r="L35" s="234">
        <v>0</v>
      </c>
      <c r="M35" s="235"/>
      <c r="N35" s="235"/>
      <c r="O35" s="235"/>
      <c r="P35" s="43"/>
      <c r="Q35" s="43"/>
      <c r="R35" s="43"/>
      <c r="S35" s="43"/>
      <c r="T35" s="46" t="s">
        <v>48</v>
      </c>
      <c r="U35" s="43"/>
      <c r="V35" s="43"/>
      <c r="W35" s="236">
        <f>ROUND(BD87+SUM(CH91:CH95),2)</f>
        <v>0</v>
      </c>
      <c r="X35" s="235"/>
      <c r="Y35" s="235"/>
      <c r="Z35" s="235"/>
      <c r="AA35" s="235"/>
      <c r="AB35" s="235"/>
      <c r="AC35" s="235"/>
      <c r="AD35" s="235"/>
      <c r="AE35" s="235"/>
      <c r="AF35" s="43"/>
      <c r="AG35" s="43"/>
      <c r="AH35" s="43"/>
      <c r="AI35" s="43"/>
      <c r="AJ35" s="43"/>
      <c r="AK35" s="236">
        <v>0</v>
      </c>
      <c r="AL35" s="235"/>
      <c r="AM35" s="235"/>
      <c r="AN35" s="235"/>
      <c r="AO35" s="235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54</v>
      </c>
      <c r="U37" s="50"/>
      <c r="V37" s="50"/>
      <c r="W37" s="50"/>
      <c r="X37" s="237" t="s">
        <v>55</v>
      </c>
      <c r="Y37" s="238"/>
      <c r="Z37" s="238"/>
      <c r="AA37" s="238"/>
      <c r="AB37" s="238"/>
      <c r="AC37" s="50"/>
      <c r="AD37" s="50"/>
      <c r="AE37" s="50"/>
      <c r="AF37" s="50"/>
      <c r="AG37" s="50"/>
      <c r="AH37" s="50"/>
      <c r="AI37" s="50"/>
      <c r="AJ37" s="50"/>
      <c r="AK37" s="239">
        <f>SUM(AK29:AK35)</f>
        <v>0</v>
      </c>
      <c r="AL37" s="238"/>
      <c r="AM37" s="238"/>
      <c r="AN37" s="238"/>
      <c r="AO37" s="240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 hidden="1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 hidden="1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 hidden="1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 hidden="1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 ht="15">
      <c r="B49" s="37"/>
      <c r="C49" s="38"/>
      <c r="D49" s="52" t="s">
        <v>56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57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6"/>
      <c r="C50" s="29"/>
      <c r="D50" s="5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6"/>
      <c r="AA50" s="29"/>
      <c r="AB50" s="29"/>
      <c r="AC50" s="55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6"/>
      <c r="AP50" s="29"/>
      <c r="AQ50" s="27"/>
    </row>
    <row r="51" spans="2:43">
      <c r="B51" s="26"/>
      <c r="C51" s="29"/>
      <c r="D51" s="5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6"/>
      <c r="AA51" s="29"/>
      <c r="AB51" s="29"/>
      <c r="AC51" s="55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6"/>
      <c r="AP51" s="29"/>
      <c r="AQ51" s="27"/>
    </row>
    <row r="52" spans="2:43">
      <c r="B52" s="26"/>
      <c r="C52" s="29"/>
      <c r="D52" s="5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6"/>
      <c r="AA52" s="29"/>
      <c r="AB52" s="29"/>
      <c r="AC52" s="55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6"/>
      <c r="AP52" s="29"/>
      <c r="AQ52" s="27"/>
    </row>
    <row r="53" spans="2:43">
      <c r="B53" s="26"/>
      <c r="C53" s="29"/>
      <c r="D53" s="5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6"/>
      <c r="AA53" s="29"/>
      <c r="AB53" s="29"/>
      <c r="AC53" s="55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6"/>
      <c r="AP53" s="29"/>
      <c r="AQ53" s="27"/>
    </row>
    <row r="54" spans="2:43">
      <c r="B54" s="26"/>
      <c r="C54" s="29"/>
      <c r="D54" s="5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6"/>
      <c r="AA54" s="29"/>
      <c r="AB54" s="29"/>
      <c r="AC54" s="55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6"/>
      <c r="AP54" s="29"/>
      <c r="AQ54" s="27"/>
    </row>
    <row r="55" spans="2:43">
      <c r="B55" s="26"/>
      <c r="C55" s="29"/>
      <c r="D55" s="5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6"/>
      <c r="AA55" s="29"/>
      <c r="AB55" s="29"/>
      <c r="AC55" s="55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6"/>
      <c r="AP55" s="29"/>
      <c r="AQ55" s="27"/>
    </row>
    <row r="56" spans="2:43">
      <c r="B56" s="26"/>
      <c r="C56" s="29"/>
      <c r="D56" s="5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6"/>
      <c r="AA56" s="29"/>
      <c r="AB56" s="29"/>
      <c r="AC56" s="55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6"/>
      <c r="AP56" s="29"/>
      <c r="AQ56" s="27"/>
    </row>
    <row r="57" spans="2:43">
      <c r="B57" s="26"/>
      <c r="C57" s="29"/>
      <c r="D57" s="5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6"/>
      <c r="AA57" s="29"/>
      <c r="AB57" s="29"/>
      <c r="AC57" s="55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6"/>
      <c r="AP57" s="29"/>
      <c r="AQ57" s="27"/>
    </row>
    <row r="58" spans="2:43" s="1" customFormat="1" ht="15">
      <c r="B58" s="37"/>
      <c r="C58" s="38"/>
      <c r="D58" s="57" t="s">
        <v>58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59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58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59</v>
      </c>
      <c r="AN58" s="58"/>
      <c r="AO58" s="60"/>
      <c r="AP58" s="38"/>
      <c r="AQ58" s="39"/>
    </row>
    <row r="59" spans="2:4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 ht="15">
      <c r="B60" s="37"/>
      <c r="C60" s="38"/>
      <c r="D60" s="52" t="s">
        <v>60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61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6"/>
      <c r="C61" s="29"/>
      <c r="D61" s="5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6"/>
      <c r="AA61" s="29"/>
      <c r="AB61" s="29"/>
      <c r="AC61" s="55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6"/>
      <c r="AP61" s="29"/>
      <c r="AQ61" s="27"/>
    </row>
    <row r="62" spans="2:43">
      <c r="B62" s="26"/>
      <c r="C62" s="29"/>
      <c r="D62" s="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6"/>
      <c r="AA62" s="29"/>
      <c r="AB62" s="29"/>
      <c r="AC62" s="55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6"/>
      <c r="AP62" s="29"/>
      <c r="AQ62" s="27"/>
    </row>
    <row r="63" spans="2:43">
      <c r="B63" s="26"/>
      <c r="C63" s="29"/>
      <c r="D63" s="5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6"/>
      <c r="AA63" s="29"/>
      <c r="AB63" s="29"/>
      <c r="AC63" s="55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6"/>
      <c r="AP63" s="29"/>
      <c r="AQ63" s="27"/>
    </row>
    <row r="64" spans="2:43">
      <c r="B64" s="26"/>
      <c r="C64" s="29"/>
      <c r="D64" s="5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6"/>
      <c r="AA64" s="29"/>
      <c r="AB64" s="29"/>
      <c r="AC64" s="55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6"/>
      <c r="AP64" s="29"/>
      <c r="AQ64" s="27"/>
    </row>
    <row r="65" spans="2:43">
      <c r="B65" s="26"/>
      <c r="C65" s="29"/>
      <c r="D65" s="5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6"/>
      <c r="AA65" s="29"/>
      <c r="AB65" s="29"/>
      <c r="AC65" s="55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6"/>
      <c r="AP65" s="29"/>
      <c r="AQ65" s="27"/>
    </row>
    <row r="66" spans="2:43">
      <c r="B66" s="26"/>
      <c r="C66" s="29"/>
      <c r="D66" s="5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6"/>
      <c r="AA66" s="29"/>
      <c r="AB66" s="29"/>
      <c r="AC66" s="55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6"/>
      <c r="AP66" s="29"/>
      <c r="AQ66" s="27"/>
    </row>
    <row r="67" spans="2:43">
      <c r="B67" s="26"/>
      <c r="C67" s="29"/>
      <c r="D67" s="5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6"/>
      <c r="AA67" s="29"/>
      <c r="AB67" s="29"/>
      <c r="AC67" s="55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6"/>
      <c r="AP67" s="29"/>
      <c r="AQ67" s="27"/>
    </row>
    <row r="68" spans="2:43">
      <c r="B68" s="26"/>
      <c r="C68" s="29"/>
      <c r="D68" s="5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6"/>
      <c r="AA68" s="29"/>
      <c r="AB68" s="29"/>
      <c r="AC68" s="55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6"/>
      <c r="AP68" s="29"/>
      <c r="AQ68" s="27"/>
    </row>
    <row r="69" spans="2:43" s="1" customFormat="1" ht="15">
      <c r="B69" s="37"/>
      <c r="C69" s="38"/>
      <c r="D69" s="57" t="s">
        <v>58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59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58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59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23" t="s">
        <v>62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39"/>
    </row>
    <row r="77" spans="2:43" s="3" customFormat="1" ht="14.45" customHeight="1">
      <c r="B77" s="67"/>
      <c r="C77" s="33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Zehrovice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5" t="str">
        <f>K6</f>
        <v>Obecní úřad - Snížení energetické náročnosti objektu-aktualizace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3" t="s">
        <v>26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Kamenné Žehrovice, parc.č. 63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3" t="s">
        <v>28</v>
      </c>
      <c r="AJ80" s="38"/>
      <c r="AK80" s="38"/>
      <c r="AL80" s="38"/>
      <c r="AM80" s="75">
        <f>IF(AN8= "","",AN8)</f>
        <v>43088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3" t="s">
        <v>31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obec Kamenné Žehrovice, Karlovarská třída 6, 27301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3" t="s">
        <v>37</v>
      </c>
      <c r="AJ82" s="38"/>
      <c r="AK82" s="38"/>
      <c r="AL82" s="38"/>
      <c r="AM82" s="227" t="str">
        <f>IF(E17="","",E17)</f>
        <v>Iva Kroupová,</v>
      </c>
      <c r="AN82" s="227"/>
      <c r="AO82" s="227"/>
      <c r="AP82" s="227"/>
      <c r="AQ82" s="39"/>
      <c r="AS82" s="228" t="s">
        <v>63</v>
      </c>
      <c r="AT82" s="229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>
      <c r="B83" s="37"/>
      <c r="C83" s="33" t="s">
        <v>35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3" t="s">
        <v>40</v>
      </c>
      <c r="AJ83" s="38"/>
      <c r="AK83" s="38"/>
      <c r="AL83" s="38"/>
      <c r="AM83" s="227" t="str">
        <f>IF(E20="","",E20)</f>
        <v>Lenka Jandová</v>
      </c>
      <c r="AN83" s="227"/>
      <c r="AO83" s="227"/>
      <c r="AP83" s="227"/>
      <c r="AQ83" s="39"/>
      <c r="AS83" s="230"/>
      <c r="AT83" s="231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2"/>
      <c r="AT84" s="233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15" t="s">
        <v>64</v>
      </c>
      <c r="D85" s="216"/>
      <c r="E85" s="216"/>
      <c r="F85" s="216"/>
      <c r="G85" s="216"/>
      <c r="H85" s="81"/>
      <c r="I85" s="217" t="s">
        <v>65</v>
      </c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7" t="s">
        <v>66</v>
      </c>
      <c r="AH85" s="216"/>
      <c r="AI85" s="216"/>
      <c r="AJ85" s="216"/>
      <c r="AK85" s="216"/>
      <c r="AL85" s="216"/>
      <c r="AM85" s="216"/>
      <c r="AN85" s="217" t="s">
        <v>67</v>
      </c>
      <c r="AO85" s="216"/>
      <c r="AP85" s="218"/>
      <c r="AQ85" s="39"/>
      <c r="AS85" s="82" t="s">
        <v>68</v>
      </c>
      <c r="AT85" s="83" t="s">
        <v>69</v>
      </c>
      <c r="AU85" s="83" t="s">
        <v>70</v>
      </c>
      <c r="AV85" s="83" t="s">
        <v>71</v>
      </c>
      <c r="AW85" s="83" t="s">
        <v>72</v>
      </c>
      <c r="AX85" s="83" t="s">
        <v>73</v>
      </c>
      <c r="AY85" s="83" t="s">
        <v>74</v>
      </c>
      <c r="AZ85" s="83" t="s">
        <v>75</v>
      </c>
      <c r="BA85" s="83" t="s">
        <v>76</v>
      </c>
      <c r="BB85" s="83" t="s">
        <v>77</v>
      </c>
      <c r="BC85" s="83" t="s">
        <v>78</v>
      </c>
      <c r="BD85" s="84" t="s">
        <v>79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80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22">
        <f>ROUND(AG88,2)</f>
        <v>0</v>
      </c>
      <c r="AH87" s="222"/>
      <c r="AI87" s="222"/>
      <c r="AJ87" s="222"/>
      <c r="AK87" s="222"/>
      <c r="AL87" s="222"/>
      <c r="AM87" s="222"/>
      <c r="AN87" s="207">
        <f>SUM(AG87,AT87)</f>
        <v>0</v>
      </c>
      <c r="AO87" s="207"/>
      <c r="AP87" s="207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81</v>
      </c>
      <c r="BT87" s="92" t="s">
        <v>82</v>
      </c>
      <c r="BV87" s="92" t="s">
        <v>83</v>
      </c>
      <c r="BW87" s="92" t="s">
        <v>84</v>
      </c>
      <c r="BX87" s="92" t="s">
        <v>85</v>
      </c>
    </row>
    <row r="88" spans="1:89" s="5" customFormat="1" ht="31.5" customHeight="1">
      <c r="A88" s="93" t="s">
        <v>86</v>
      </c>
      <c r="B88" s="94"/>
      <c r="C88" s="95"/>
      <c r="D88" s="221" t="s">
        <v>17</v>
      </c>
      <c r="E88" s="221"/>
      <c r="F88" s="221"/>
      <c r="G88" s="221"/>
      <c r="H88" s="221"/>
      <c r="I88" s="96"/>
      <c r="J88" s="221" t="s">
        <v>20</v>
      </c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19">
        <f>'Zehrovice - Obecní úřad -...'!M29</f>
        <v>0</v>
      </c>
      <c r="AH88" s="220"/>
      <c r="AI88" s="220"/>
      <c r="AJ88" s="220"/>
      <c r="AK88" s="220"/>
      <c r="AL88" s="220"/>
      <c r="AM88" s="220"/>
      <c r="AN88" s="219">
        <f>SUM(AG88,AT88)</f>
        <v>0</v>
      </c>
      <c r="AO88" s="220"/>
      <c r="AP88" s="220"/>
      <c r="AQ88" s="97"/>
      <c r="AS88" s="98">
        <f>'Zehrovice - Obecní úřad -...'!M27</f>
        <v>0</v>
      </c>
      <c r="AT88" s="99">
        <f>ROUND(SUM(AV88:AW88),2)</f>
        <v>0</v>
      </c>
      <c r="AU88" s="100">
        <f>'Zehrovice - Obecní úřad -...'!W140</f>
        <v>0</v>
      </c>
      <c r="AV88" s="99">
        <f>'Zehrovice - Obecní úřad -...'!M31</f>
        <v>0</v>
      </c>
      <c r="AW88" s="99">
        <f>'Zehrovice - Obecní úřad -...'!M32</f>
        <v>0</v>
      </c>
      <c r="AX88" s="99">
        <f>'Zehrovice - Obecní úřad -...'!M33</f>
        <v>0</v>
      </c>
      <c r="AY88" s="99">
        <f>'Zehrovice - Obecní úřad -...'!M34</f>
        <v>0</v>
      </c>
      <c r="AZ88" s="99">
        <f>'Zehrovice - Obecní úřad -...'!H31</f>
        <v>0</v>
      </c>
      <c r="BA88" s="99">
        <f>'Zehrovice - Obecní úřad -...'!H32</f>
        <v>0</v>
      </c>
      <c r="BB88" s="99">
        <f>'Zehrovice - Obecní úřad -...'!H33</f>
        <v>0</v>
      </c>
      <c r="BC88" s="99">
        <f>'Zehrovice - Obecní úřad -...'!H34</f>
        <v>0</v>
      </c>
      <c r="BD88" s="101">
        <f>'Zehrovice - Obecní úřad -...'!H35</f>
        <v>0</v>
      </c>
      <c r="BT88" s="102" t="s">
        <v>25</v>
      </c>
      <c r="BU88" s="102" t="s">
        <v>87</v>
      </c>
      <c r="BV88" s="102" t="s">
        <v>83</v>
      </c>
      <c r="BW88" s="102" t="s">
        <v>84</v>
      </c>
      <c r="BX88" s="102" t="s">
        <v>85</v>
      </c>
    </row>
    <row r="89" spans="1:89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89" s="1" customFormat="1" ht="30" customHeight="1">
      <c r="B90" s="37"/>
      <c r="C90" s="86" t="s">
        <v>88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07">
        <f>ROUND(SUM(AG91:AG94),2)</f>
        <v>0</v>
      </c>
      <c r="AH90" s="207"/>
      <c r="AI90" s="207"/>
      <c r="AJ90" s="207"/>
      <c r="AK90" s="207"/>
      <c r="AL90" s="207"/>
      <c r="AM90" s="207"/>
      <c r="AN90" s="207">
        <f>ROUND(SUM(AN91:AN94),2)</f>
        <v>0</v>
      </c>
      <c r="AO90" s="207"/>
      <c r="AP90" s="207"/>
      <c r="AQ90" s="39"/>
      <c r="AS90" s="82" t="s">
        <v>89</v>
      </c>
      <c r="AT90" s="83" t="s">
        <v>90</v>
      </c>
      <c r="AU90" s="83" t="s">
        <v>46</v>
      </c>
      <c r="AV90" s="84" t="s">
        <v>69</v>
      </c>
    </row>
    <row r="91" spans="1:89" s="1" customFormat="1" ht="19.899999999999999" customHeight="1">
      <c r="B91" s="37"/>
      <c r="C91" s="38"/>
      <c r="D91" s="103" t="s">
        <v>91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13">
        <f>ROUND(AG87*AS91,2)</f>
        <v>0</v>
      </c>
      <c r="AH91" s="214"/>
      <c r="AI91" s="214"/>
      <c r="AJ91" s="214"/>
      <c r="AK91" s="214"/>
      <c r="AL91" s="214"/>
      <c r="AM91" s="214"/>
      <c r="AN91" s="214">
        <f>ROUND(AG91+AV91,2)</f>
        <v>0</v>
      </c>
      <c r="AO91" s="214"/>
      <c r="AP91" s="214"/>
      <c r="AQ91" s="39"/>
      <c r="AS91" s="104">
        <v>0</v>
      </c>
      <c r="AT91" s="105" t="s">
        <v>92</v>
      </c>
      <c r="AU91" s="105" t="s">
        <v>47</v>
      </c>
      <c r="AV91" s="106">
        <f>ROUND(IF(AU91="základní",AG91*L31,IF(AU91="snížená",AG91*L32,0)),2)</f>
        <v>0</v>
      </c>
      <c r="BV91" s="22" t="s">
        <v>93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s="1" customFormat="1" ht="19.899999999999999" customHeight="1">
      <c r="B92" s="37"/>
      <c r="C92" s="38"/>
      <c r="D92" s="211" t="s">
        <v>94</v>
      </c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38"/>
      <c r="AD92" s="38"/>
      <c r="AE92" s="38"/>
      <c r="AF92" s="38"/>
      <c r="AG92" s="213">
        <f>AG87*AS92</f>
        <v>0</v>
      </c>
      <c r="AH92" s="214"/>
      <c r="AI92" s="214"/>
      <c r="AJ92" s="214"/>
      <c r="AK92" s="214"/>
      <c r="AL92" s="214"/>
      <c r="AM92" s="214"/>
      <c r="AN92" s="214">
        <f>AG92+AV92</f>
        <v>0</v>
      </c>
      <c r="AO92" s="214"/>
      <c r="AP92" s="214"/>
      <c r="AQ92" s="39"/>
      <c r="AS92" s="108">
        <v>0</v>
      </c>
      <c r="AT92" s="109" t="s">
        <v>92</v>
      </c>
      <c r="AU92" s="109" t="s">
        <v>47</v>
      </c>
      <c r="AV92" s="110">
        <f>ROUND(IF(AU92="nulová",0,IF(OR(AU92="základní",AU92="zákl. přenesená"),AG92*L31,AG92*L32)),2)</f>
        <v>0</v>
      </c>
      <c r="BV92" s="22" t="s">
        <v>95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pans="1:89" s="1" customFormat="1" ht="19.899999999999999" customHeight="1">
      <c r="B93" s="37"/>
      <c r="C93" s="38"/>
      <c r="D93" s="211" t="s">
        <v>94</v>
      </c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38"/>
      <c r="AD93" s="38"/>
      <c r="AE93" s="38"/>
      <c r="AF93" s="38"/>
      <c r="AG93" s="213">
        <f>AG87*AS93</f>
        <v>0</v>
      </c>
      <c r="AH93" s="214"/>
      <c r="AI93" s="214"/>
      <c r="AJ93" s="214"/>
      <c r="AK93" s="214"/>
      <c r="AL93" s="214"/>
      <c r="AM93" s="214"/>
      <c r="AN93" s="214">
        <f>AG93+AV93</f>
        <v>0</v>
      </c>
      <c r="AO93" s="214"/>
      <c r="AP93" s="214"/>
      <c r="AQ93" s="39"/>
      <c r="AS93" s="108">
        <v>0</v>
      </c>
      <c r="AT93" s="109" t="s">
        <v>92</v>
      </c>
      <c r="AU93" s="109" t="s">
        <v>47</v>
      </c>
      <c r="AV93" s="110">
        <f>ROUND(IF(AU93="nulová",0,IF(OR(AU93="základní",AU93="zákl. přenesená"),AG93*L31,AG93*L32)),2)</f>
        <v>0</v>
      </c>
      <c r="BV93" s="22" t="s">
        <v>95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pans="1:89" s="1" customFormat="1" ht="19.899999999999999" customHeight="1">
      <c r="B94" s="37"/>
      <c r="C94" s="38"/>
      <c r="D94" s="211" t="s">
        <v>94</v>
      </c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38"/>
      <c r="AD94" s="38"/>
      <c r="AE94" s="38"/>
      <c r="AF94" s="38"/>
      <c r="AG94" s="213">
        <f>AG87*AS94</f>
        <v>0</v>
      </c>
      <c r="AH94" s="214"/>
      <c r="AI94" s="214"/>
      <c r="AJ94" s="214"/>
      <c r="AK94" s="214"/>
      <c r="AL94" s="214"/>
      <c r="AM94" s="214"/>
      <c r="AN94" s="214">
        <f>AG94+AV94</f>
        <v>0</v>
      </c>
      <c r="AO94" s="214"/>
      <c r="AP94" s="214"/>
      <c r="AQ94" s="39"/>
      <c r="AS94" s="111">
        <v>0</v>
      </c>
      <c r="AT94" s="112" t="s">
        <v>92</v>
      </c>
      <c r="AU94" s="112" t="s">
        <v>47</v>
      </c>
      <c r="AV94" s="113">
        <f>ROUND(IF(AU94="nulová",0,IF(OR(AU94="základní",AU94="zákl. přenesená"),AG94*L31,AG94*L32)),2)</f>
        <v>0</v>
      </c>
      <c r="BV94" s="22" t="s">
        <v>95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96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08">
        <f>ROUND(AG87+AG90,2)</f>
        <v>0</v>
      </c>
      <c r="AH96" s="208"/>
      <c r="AI96" s="208"/>
      <c r="AJ96" s="208"/>
      <c r="AK96" s="208"/>
      <c r="AL96" s="208"/>
      <c r="AM96" s="208"/>
      <c r="AN96" s="208">
        <f>AN87+AN90</f>
        <v>0</v>
      </c>
      <c r="AO96" s="208"/>
      <c r="AP96" s="208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EyzRuNTTP6I3+bUcAApf68zyiz8OG+7zxKzUcWJAskvy71yFKfxuNhP7ZetLnpb7T3+9IxYRSAxOM44u4ddb5A==" saltValue="dTccSEmR09YaJyC66a4XvseECZREToL6fsiu5mZz19JR2txQmurB8XXmEU8PirbZauFO0a3D2YvpNsE7a9kOZQ==" spinCount="10" sheet="1" objects="1" scenarios="1" formatColumns="0" formatRows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Zehrovice - Obecní úřad -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606"/>
  <sheetViews>
    <sheetView showGridLines="0" tabSelected="1" workbookViewId="0">
      <pane ySplit="1" topLeftCell="A2" activePane="bottomLeft" state="frozen"/>
      <selection pane="bottomLeft" activeCell="L143" sqref="L143:M14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97</v>
      </c>
      <c r="G1" s="17"/>
      <c r="H1" s="258" t="s">
        <v>98</v>
      </c>
      <c r="I1" s="258"/>
      <c r="J1" s="258"/>
      <c r="K1" s="258"/>
      <c r="L1" s="17" t="s">
        <v>99</v>
      </c>
      <c r="M1" s="15"/>
      <c r="N1" s="15"/>
      <c r="O1" s="16" t="s">
        <v>100</v>
      </c>
      <c r="P1" s="15"/>
      <c r="Q1" s="15"/>
      <c r="R1" s="15"/>
      <c r="S1" s="17" t="s">
        <v>101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1" t="s">
        <v>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22" t="s">
        <v>84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102</v>
      </c>
    </row>
    <row r="4" spans="1:66" ht="36.950000000000003" customHeight="1">
      <c r="B4" s="26"/>
      <c r="C4" s="223" t="s">
        <v>103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7"/>
      <c r="T4" s="21" t="s">
        <v>13</v>
      </c>
      <c r="AT4" s="22" t="s">
        <v>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s="1" customFormat="1" ht="32.85" customHeight="1">
      <c r="B6" s="37"/>
      <c r="C6" s="38"/>
      <c r="D6" s="32" t="s">
        <v>19</v>
      </c>
      <c r="E6" s="38"/>
      <c r="F6" s="247" t="s">
        <v>20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38"/>
      <c r="R6" s="39"/>
    </row>
    <row r="7" spans="1:66" s="1" customFormat="1" ht="14.45" customHeight="1">
      <c r="B7" s="37"/>
      <c r="C7" s="38"/>
      <c r="D7" s="33" t="s">
        <v>22</v>
      </c>
      <c r="E7" s="38"/>
      <c r="F7" s="31" t="s">
        <v>23</v>
      </c>
      <c r="G7" s="38"/>
      <c r="H7" s="38"/>
      <c r="I7" s="38"/>
      <c r="J7" s="38"/>
      <c r="K7" s="38"/>
      <c r="L7" s="38"/>
      <c r="M7" s="33" t="s">
        <v>24</v>
      </c>
      <c r="N7" s="38"/>
      <c r="O7" s="31" t="s">
        <v>23</v>
      </c>
      <c r="P7" s="38"/>
      <c r="Q7" s="38"/>
      <c r="R7" s="39"/>
    </row>
    <row r="8" spans="1:66" s="1" customFormat="1" ht="14.45" customHeight="1">
      <c r="B8" s="37"/>
      <c r="C8" s="38"/>
      <c r="D8" s="33" t="s">
        <v>26</v>
      </c>
      <c r="E8" s="38"/>
      <c r="F8" s="31" t="s">
        <v>27</v>
      </c>
      <c r="G8" s="38"/>
      <c r="H8" s="38"/>
      <c r="I8" s="38"/>
      <c r="J8" s="38"/>
      <c r="K8" s="38"/>
      <c r="L8" s="38"/>
      <c r="M8" s="33" t="s">
        <v>28</v>
      </c>
      <c r="N8" s="38"/>
      <c r="O8" s="298">
        <f>'Rekapitulace stavby'!AN8</f>
        <v>43088</v>
      </c>
      <c r="P8" s="286"/>
      <c r="Q8" s="38"/>
      <c r="R8" s="39"/>
    </row>
    <row r="9" spans="1:66" s="1" customFormat="1" ht="10.9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5" customHeight="1">
      <c r="B10" s="37"/>
      <c r="C10" s="38"/>
      <c r="D10" s="33" t="s">
        <v>31</v>
      </c>
      <c r="E10" s="38"/>
      <c r="F10" s="38"/>
      <c r="G10" s="38"/>
      <c r="H10" s="38"/>
      <c r="I10" s="38"/>
      <c r="J10" s="38"/>
      <c r="K10" s="38"/>
      <c r="L10" s="38"/>
      <c r="M10" s="33" t="s">
        <v>32</v>
      </c>
      <c r="N10" s="38"/>
      <c r="O10" s="245" t="s">
        <v>23</v>
      </c>
      <c r="P10" s="245"/>
      <c r="Q10" s="38"/>
      <c r="R10" s="39"/>
    </row>
    <row r="11" spans="1:66" s="1" customFormat="1" ht="18" customHeight="1">
      <c r="B11" s="37"/>
      <c r="C11" s="38"/>
      <c r="D11" s="38"/>
      <c r="E11" s="31" t="s">
        <v>33</v>
      </c>
      <c r="F11" s="38"/>
      <c r="G11" s="38"/>
      <c r="H11" s="38"/>
      <c r="I11" s="38"/>
      <c r="J11" s="38"/>
      <c r="K11" s="38"/>
      <c r="L11" s="38"/>
      <c r="M11" s="33" t="s">
        <v>34</v>
      </c>
      <c r="N11" s="38"/>
      <c r="O11" s="245" t="s">
        <v>23</v>
      </c>
      <c r="P11" s="245"/>
      <c r="Q11" s="38"/>
      <c r="R11" s="39"/>
    </row>
    <row r="12" spans="1:66" s="1" customFormat="1" ht="6.9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5" customHeight="1">
      <c r="B13" s="37"/>
      <c r="C13" s="38"/>
      <c r="D13" s="33" t="s">
        <v>35</v>
      </c>
      <c r="E13" s="38"/>
      <c r="F13" s="38"/>
      <c r="G13" s="38"/>
      <c r="H13" s="38"/>
      <c r="I13" s="38"/>
      <c r="J13" s="38"/>
      <c r="K13" s="38"/>
      <c r="L13" s="38"/>
      <c r="M13" s="33" t="s">
        <v>32</v>
      </c>
      <c r="N13" s="38"/>
      <c r="O13" s="299" t="str">
        <f>IF('Rekapitulace stavby'!AN13="","",'Rekapitulace stavby'!AN13)</f>
        <v>Vyplň údaj</v>
      </c>
      <c r="P13" s="245"/>
      <c r="Q13" s="38"/>
      <c r="R13" s="39"/>
    </row>
    <row r="14" spans="1:66" s="1" customFormat="1" ht="18" customHeight="1">
      <c r="B14" s="37"/>
      <c r="C14" s="38"/>
      <c r="D14" s="38"/>
      <c r="E14" s="299" t="str">
        <f>IF('Rekapitulace stavby'!E14="","",'Rekapitulace stavby'!E14)</f>
        <v>Vyplň údaj</v>
      </c>
      <c r="F14" s="300"/>
      <c r="G14" s="300"/>
      <c r="H14" s="300"/>
      <c r="I14" s="300"/>
      <c r="J14" s="300"/>
      <c r="K14" s="300"/>
      <c r="L14" s="300"/>
      <c r="M14" s="33" t="s">
        <v>34</v>
      </c>
      <c r="N14" s="38"/>
      <c r="O14" s="299" t="str">
        <f>IF('Rekapitulace stavby'!AN14="","",'Rekapitulace stavby'!AN14)</f>
        <v>Vyplň údaj</v>
      </c>
      <c r="P14" s="245"/>
      <c r="Q14" s="38"/>
      <c r="R14" s="39"/>
    </row>
    <row r="15" spans="1:66" s="1" customFormat="1" ht="6.9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5" customHeight="1">
      <c r="B16" s="37"/>
      <c r="C16" s="38"/>
      <c r="D16" s="33" t="s">
        <v>37</v>
      </c>
      <c r="E16" s="38"/>
      <c r="F16" s="38"/>
      <c r="G16" s="38"/>
      <c r="H16" s="38"/>
      <c r="I16" s="38"/>
      <c r="J16" s="38"/>
      <c r="K16" s="38"/>
      <c r="L16" s="38"/>
      <c r="M16" s="33" t="s">
        <v>32</v>
      </c>
      <c r="N16" s="38"/>
      <c r="O16" s="245" t="s">
        <v>23</v>
      </c>
      <c r="P16" s="245"/>
      <c r="Q16" s="38"/>
      <c r="R16" s="39"/>
    </row>
    <row r="17" spans="2:18" s="1" customFormat="1" ht="18" customHeight="1">
      <c r="B17" s="37"/>
      <c r="C17" s="38"/>
      <c r="D17" s="38"/>
      <c r="E17" s="31" t="s">
        <v>38</v>
      </c>
      <c r="F17" s="38"/>
      <c r="G17" s="38"/>
      <c r="H17" s="38"/>
      <c r="I17" s="38"/>
      <c r="J17" s="38"/>
      <c r="K17" s="38"/>
      <c r="L17" s="38"/>
      <c r="M17" s="33" t="s">
        <v>34</v>
      </c>
      <c r="N17" s="38"/>
      <c r="O17" s="245" t="s">
        <v>23</v>
      </c>
      <c r="P17" s="245"/>
      <c r="Q17" s="38"/>
      <c r="R17" s="39"/>
    </row>
    <row r="18" spans="2:18" s="1" customFormat="1" ht="6.9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5" customHeight="1">
      <c r="B19" s="37"/>
      <c r="C19" s="38"/>
      <c r="D19" s="33" t="s">
        <v>40</v>
      </c>
      <c r="E19" s="38"/>
      <c r="F19" s="38"/>
      <c r="G19" s="38"/>
      <c r="H19" s="38"/>
      <c r="I19" s="38"/>
      <c r="J19" s="38"/>
      <c r="K19" s="38"/>
      <c r="L19" s="38"/>
      <c r="M19" s="33" t="s">
        <v>32</v>
      </c>
      <c r="N19" s="38"/>
      <c r="O19" s="245" t="s">
        <v>23</v>
      </c>
      <c r="P19" s="245"/>
      <c r="Q19" s="38"/>
      <c r="R19" s="39"/>
    </row>
    <row r="20" spans="2:18" s="1" customFormat="1" ht="18" customHeight="1">
      <c r="B20" s="37"/>
      <c r="C20" s="38"/>
      <c r="D20" s="38"/>
      <c r="E20" s="31" t="s">
        <v>41</v>
      </c>
      <c r="F20" s="38"/>
      <c r="G20" s="38"/>
      <c r="H20" s="38"/>
      <c r="I20" s="38"/>
      <c r="J20" s="38"/>
      <c r="K20" s="38"/>
      <c r="L20" s="38"/>
      <c r="M20" s="33" t="s">
        <v>34</v>
      </c>
      <c r="N20" s="38"/>
      <c r="O20" s="245" t="s">
        <v>23</v>
      </c>
      <c r="P20" s="245"/>
      <c r="Q20" s="38"/>
      <c r="R20" s="39"/>
    </row>
    <row r="21" spans="2:18" s="1" customFormat="1" ht="6.9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5" customHeight="1">
      <c r="B22" s="37"/>
      <c r="C22" s="38"/>
      <c r="D22" s="33" t="s">
        <v>42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50" t="s">
        <v>23</v>
      </c>
      <c r="F23" s="250"/>
      <c r="G23" s="250"/>
      <c r="H23" s="250"/>
      <c r="I23" s="250"/>
      <c r="J23" s="250"/>
      <c r="K23" s="250"/>
      <c r="L23" s="250"/>
      <c r="M23" s="38"/>
      <c r="N23" s="38"/>
      <c r="O23" s="38"/>
      <c r="P23" s="38"/>
      <c r="Q23" s="38"/>
      <c r="R23" s="39"/>
    </row>
    <row r="24" spans="2:18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5" customHeight="1">
      <c r="B26" s="37"/>
      <c r="C26" s="38"/>
      <c r="D26" s="117" t="s">
        <v>104</v>
      </c>
      <c r="E26" s="38"/>
      <c r="F26" s="38"/>
      <c r="G26" s="38"/>
      <c r="H26" s="38"/>
      <c r="I26" s="38"/>
      <c r="J26" s="38"/>
      <c r="K26" s="38"/>
      <c r="L26" s="38"/>
      <c r="M26" s="251">
        <f>N87</f>
        <v>0</v>
      </c>
      <c r="N26" s="251"/>
      <c r="O26" s="251"/>
      <c r="P26" s="251"/>
      <c r="Q26" s="38"/>
      <c r="R26" s="39"/>
    </row>
    <row r="27" spans="2:18" s="1" customFormat="1" ht="14.45" customHeight="1">
      <c r="B27" s="37"/>
      <c r="C27" s="38"/>
      <c r="D27" s="36" t="s">
        <v>91</v>
      </c>
      <c r="E27" s="38"/>
      <c r="F27" s="38"/>
      <c r="G27" s="38"/>
      <c r="H27" s="38"/>
      <c r="I27" s="38"/>
      <c r="J27" s="38"/>
      <c r="K27" s="38"/>
      <c r="L27" s="38"/>
      <c r="M27" s="251">
        <f>N116</f>
        <v>0</v>
      </c>
      <c r="N27" s="251"/>
      <c r="O27" s="251"/>
      <c r="P27" s="251"/>
      <c r="Q27" s="38"/>
      <c r="R27" s="39"/>
    </row>
    <row r="28" spans="2:18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45</v>
      </c>
      <c r="E29" s="38"/>
      <c r="F29" s="38"/>
      <c r="G29" s="38"/>
      <c r="H29" s="38"/>
      <c r="I29" s="38"/>
      <c r="J29" s="38"/>
      <c r="K29" s="38"/>
      <c r="L29" s="38"/>
      <c r="M29" s="301">
        <f>ROUND(M26+M27,2)</f>
        <v>0</v>
      </c>
      <c r="N29" s="285"/>
      <c r="O29" s="285"/>
      <c r="P29" s="285"/>
      <c r="Q29" s="38"/>
      <c r="R29" s="39"/>
    </row>
    <row r="30" spans="2:18" s="1" customFormat="1" ht="6.95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5" customHeight="1">
      <c r="B31" s="37"/>
      <c r="C31" s="38"/>
      <c r="D31" s="44" t="s">
        <v>46</v>
      </c>
      <c r="E31" s="44" t="s">
        <v>47</v>
      </c>
      <c r="F31" s="45">
        <v>0.21</v>
      </c>
      <c r="G31" s="119" t="s">
        <v>48</v>
      </c>
      <c r="H31" s="293">
        <f>(SUM(BE116:BE123)+SUM(BE140:BE604))</f>
        <v>0</v>
      </c>
      <c r="I31" s="285"/>
      <c r="J31" s="285"/>
      <c r="K31" s="38"/>
      <c r="L31" s="38"/>
      <c r="M31" s="293">
        <f>ROUND((SUM(BE116:BE123)+SUM(BE140:BE604)), 2)*F31</f>
        <v>0</v>
      </c>
      <c r="N31" s="285"/>
      <c r="O31" s="285"/>
      <c r="P31" s="285"/>
      <c r="Q31" s="38"/>
      <c r="R31" s="39"/>
    </row>
    <row r="32" spans="2:18" s="1" customFormat="1" ht="14.45" customHeight="1">
      <c r="B32" s="37"/>
      <c r="C32" s="38"/>
      <c r="D32" s="38"/>
      <c r="E32" s="44" t="s">
        <v>49</v>
      </c>
      <c r="F32" s="45">
        <v>0.15</v>
      </c>
      <c r="G32" s="119" t="s">
        <v>48</v>
      </c>
      <c r="H32" s="293">
        <f>(SUM(BF116:BF123)+SUM(BF140:BF604))</f>
        <v>0</v>
      </c>
      <c r="I32" s="285"/>
      <c r="J32" s="285"/>
      <c r="K32" s="38"/>
      <c r="L32" s="38"/>
      <c r="M32" s="293">
        <f>ROUND((SUM(BF116:BF123)+SUM(BF140:BF604)), 2)*F32</f>
        <v>0</v>
      </c>
      <c r="N32" s="285"/>
      <c r="O32" s="285"/>
      <c r="P32" s="285"/>
      <c r="Q32" s="38"/>
      <c r="R32" s="39"/>
    </row>
    <row r="33" spans="2:18" s="1" customFormat="1" ht="14.45" hidden="1" customHeight="1">
      <c r="B33" s="37"/>
      <c r="C33" s="38"/>
      <c r="D33" s="38"/>
      <c r="E33" s="44" t="s">
        <v>50</v>
      </c>
      <c r="F33" s="45">
        <v>0.21</v>
      </c>
      <c r="G33" s="119" t="s">
        <v>48</v>
      </c>
      <c r="H33" s="293">
        <f>(SUM(BG116:BG123)+SUM(BG140:BG604))</f>
        <v>0</v>
      </c>
      <c r="I33" s="285"/>
      <c r="J33" s="285"/>
      <c r="K33" s="38"/>
      <c r="L33" s="38"/>
      <c r="M33" s="293">
        <v>0</v>
      </c>
      <c r="N33" s="285"/>
      <c r="O33" s="285"/>
      <c r="P33" s="285"/>
      <c r="Q33" s="38"/>
      <c r="R33" s="39"/>
    </row>
    <row r="34" spans="2:18" s="1" customFormat="1" ht="14.45" hidden="1" customHeight="1">
      <c r="B34" s="37"/>
      <c r="C34" s="38"/>
      <c r="D34" s="38"/>
      <c r="E34" s="44" t="s">
        <v>51</v>
      </c>
      <c r="F34" s="45">
        <v>0.15</v>
      </c>
      <c r="G34" s="119" t="s">
        <v>48</v>
      </c>
      <c r="H34" s="293">
        <f>(SUM(BH116:BH123)+SUM(BH140:BH604))</f>
        <v>0</v>
      </c>
      <c r="I34" s="285"/>
      <c r="J34" s="285"/>
      <c r="K34" s="38"/>
      <c r="L34" s="38"/>
      <c r="M34" s="293">
        <v>0</v>
      </c>
      <c r="N34" s="285"/>
      <c r="O34" s="285"/>
      <c r="P34" s="285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52</v>
      </c>
      <c r="F35" s="45">
        <v>0</v>
      </c>
      <c r="G35" s="119" t="s">
        <v>48</v>
      </c>
      <c r="H35" s="293">
        <f>(SUM(BI116:BI123)+SUM(BI140:BI604))</f>
        <v>0</v>
      </c>
      <c r="I35" s="285"/>
      <c r="J35" s="285"/>
      <c r="K35" s="38"/>
      <c r="L35" s="38"/>
      <c r="M35" s="293">
        <v>0</v>
      </c>
      <c r="N35" s="285"/>
      <c r="O35" s="285"/>
      <c r="P35" s="285"/>
      <c r="Q35" s="38"/>
      <c r="R35" s="39"/>
    </row>
    <row r="36" spans="2:18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53</v>
      </c>
      <c r="E37" s="81"/>
      <c r="F37" s="81"/>
      <c r="G37" s="121" t="s">
        <v>54</v>
      </c>
      <c r="H37" s="122" t="s">
        <v>55</v>
      </c>
      <c r="I37" s="81"/>
      <c r="J37" s="81"/>
      <c r="K37" s="81"/>
      <c r="L37" s="294">
        <f>SUM(M29:M35)</f>
        <v>0</v>
      </c>
      <c r="M37" s="294"/>
      <c r="N37" s="294"/>
      <c r="O37" s="294"/>
      <c r="P37" s="295"/>
      <c r="Q37" s="115"/>
      <c r="R37" s="39"/>
    </row>
    <row r="38" spans="2:18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 hidden="1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 hidden="1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 hidden="1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 hidden="1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7"/>
      <c r="C50" s="38"/>
      <c r="D50" s="52" t="s">
        <v>56</v>
      </c>
      <c r="E50" s="53"/>
      <c r="F50" s="53"/>
      <c r="G50" s="53"/>
      <c r="H50" s="54"/>
      <c r="I50" s="38"/>
      <c r="J50" s="52" t="s">
        <v>57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6"/>
      <c r="C51" s="29"/>
      <c r="D51" s="55"/>
      <c r="E51" s="29"/>
      <c r="F51" s="29"/>
      <c r="G51" s="29"/>
      <c r="H51" s="56"/>
      <c r="I51" s="29"/>
      <c r="J51" s="55"/>
      <c r="K51" s="29"/>
      <c r="L51" s="29"/>
      <c r="M51" s="29"/>
      <c r="N51" s="29"/>
      <c r="O51" s="29"/>
      <c r="P51" s="56"/>
      <c r="Q51" s="29"/>
      <c r="R51" s="27"/>
    </row>
    <row r="52" spans="2:18">
      <c r="B52" s="26"/>
      <c r="C52" s="29"/>
      <c r="D52" s="55"/>
      <c r="E52" s="29"/>
      <c r="F52" s="29"/>
      <c r="G52" s="29"/>
      <c r="H52" s="56"/>
      <c r="I52" s="29"/>
      <c r="J52" s="55"/>
      <c r="K52" s="29"/>
      <c r="L52" s="29"/>
      <c r="M52" s="29"/>
      <c r="N52" s="29"/>
      <c r="O52" s="29"/>
      <c r="P52" s="56"/>
      <c r="Q52" s="29"/>
      <c r="R52" s="27"/>
    </row>
    <row r="53" spans="2:18">
      <c r="B53" s="26"/>
      <c r="C53" s="29"/>
      <c r="D53" s="55"/>
      <c r="E53" s="29"/>
      <c r="F53" s="29"/>
      <c r="G53" s="29"/>
      <c r="H53" s="56"/>
      <c r="I53" s="29"/>
      <c r="J53" s="55"/>
      <c r="K53" s="29"/>
      <c r="L53" s="29"/>
      <c r="M53" s="29"/>
      <c r="N53" s="29"/>
      <c r="O53" s="29"/>
      <c r="P53" s="56"/>
      <c r="Q53" s="29"/>
      <c r="R53" s="27"/>
    </row>
    <row r="54" spans="2:18">
      <c r="B54" s="26"/>
      <c r="C54" s="29"/>
      <c r="D54" s="55"/>
      <c r="E54" s="29"/>
      <c r="F54" s="29"/>
      <c r="G54" s="29"/>
      <c r="H54" s="56"/>
      <c r="I54" s="29"/>
      <c r="J54" s="55"/>
      <c r="K54" s="29"/>
      <c r="L54" s="29"/>
      <c r="M54" s="29"/>
      <c r="N54" s="29"/>
      <c r="O54" s="29"/>
      <c r="P54" s="56"/>
      <c r="Q54" s="29"/>
      <c r="R54" s="27"/>
    </row>
    <row r="55" spans="2:18">
      <c r="B55" s="26"/>
      <c r="C55" s="29"/>
      <c r="D55" s="55"/>
      <c r="E55" s="29"/>
      <c r="F55" s="29"/>
      <c r="G55" s="29"/>
      <c r="H55" s="56"/>
      <c r="I55" s="29"/>
      <c r="J55" s="55"/>
      <c r="K55" s="29"/>
      <c r="L55" s="29"/>
      <c r="M55" s="29"/>
      <c r="N55" s="29"/>
      <c r="O55" s="29"/>
      <c r="P55" s="56"/>
      <c r="Q55" s="29"/>
      <c r="R55" s="27"/>
    </row>
    <row r="56" spans="2:18">
      <c r="B56" s="26"/>
      <c r="C56" s="29"/>
      <c r="D56" s="55"/>
      <c r="E56" s="29"/>
      <c r="F56" s="29"/>
      <c r="G56" s="29"/>
      <c r="H56" s="56"/>
      <c r="I56" s="29"/>
      <c r="J56" s="55"/>
      <c r="K56" s="29"/>
      <c r="L56" s="29"/>
      <c r="M56" s="29"/>
      <c r="N56" s="29"/>
      <c r="O56" s="29"/>
      <c r="P56" s="56"/>
      <c r="Q56" s="29"/>
      <c r="R56" s="27"/>
    </row>
    <row r="57" spans="2:18">
      <c r="B57" s="26"/>
      <c r="C57" s="29"/>
      <c r="D57" s="55"/>
      <c r="E57" s="29"/>
      <c r="F57" s="29"/>
      <c r="G57" s="29"/>
      <c r="H57" s="56"/>
      <c r="I57" s="29"/>
      <c r="J57" s="55"/>
      <c r="K57" s="29"/>
      <c r="L57" s="29"/>
      <c r="M57" s="29"/>
      <c r="N57" s="29"/>
      <c r="O57" s="29"/>
      <c r="P57" s="56"/>
      <c r="Q57" s="29"/>
      <c r="R57" s="27"/>
    </row>
    <row r="58" spans="2:18">
      <c r="B58" s="26"/>
      <c r="C58" s="29"/>
      <c r="D58" s="55"/>
      <c r="E58" s="29"/>
      <c r="F58" s="29"/>
      <c r="G58" s="29"/>
      <c r="H58" s="56"/>
      <c r="I58" s="29"/>
      <c r="J58" s="55"/>
      <c r="K58" s="29"/>
      <c r="L58" s="29"/>
      <c r="M58" s="29"/>
      <c r="N58" s="29"/>
      <c r="O58" s="29"/>
      <c r="P58" s="56"/>
      <c r="Q58" s="29"/>
      <c r="R58" s="27"/>
    </row>
    <row r="59" spans="2:18" s="1" customFormat="1" ht="15">
      <c r="B59" s="37"/>
      <c r="C59" s="38"/>
      <c r="D59" s="57" t="s">
        <v>58</v>
      </c>
      <c r="E59" s="58"/>
      <c r="F59" s="58"/>
      <c r="G59" s="59" t="s">
        <v>59</v>
      </c>
      <c r="H59" s="60"/>
      <c r="I59" s="38"/>
      <c r="J59" s="57" t="s">
        <v>58</v>
      </c>
      <c r="K59" s="58"/>
      <c r="L59" s="58"/>
      <c r="M59" s="58"/>
      <c r="N59" s="59" t="s">
        <v>59</v>
      </c>
      <c r="O59" s="58"/>
      <c r="P59" s="60"/>
      <c r="Q59" s="38"/>
      <c r="R59" s="39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7"/>
      <c r="C61" s="38"/>
      <c r="D61" s="52" t="s">
        <v>60</v>
      </c>
      <c r="E61" s="53"/>
      <c r="F61" s="53"/>
      <c r="G61" s="53"/>
      <c r="H61" s="54"/>
      <c r="I61" s="38"/>
      <c r="J61" s="52" t="s">
        <v>61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6"/>
      <c r="C62" s="29"/>
      <c r="D62" s="55"/>
      <c r="E62" s="29"/>
      <c r="F62" s="29"/>
      <c r="G62" s="29"/>
      <c r="H62" s="56"/>
      <c r="I62" s="29"/>
      <c r="J62" s="55"/>
      <c r="K62" s="29"/>
      <c r="L62" s="29"/>
      <c r="M62" s="29"/>
      <c r="N62" s="29"/>
      <c r="O62" s="29"/>
      <c r="P62" s="56"/>
      <c r="Q62" s="29"/>
      <c r="R62" s="27"/>
    </row>
    <row r="63" spans="2:18">
      <c r="B63" s="26"/>
      <c r="C63" s="29"/>
      <c r="D63" s="55"/>
      <c r="E63" s="29"/>
      <c r="F63" s="29"/>
      <c r="G63" s="29"/>
      <c r="H63" s="56"/>
      <c r="I63" s="29"/>
      <c r="J63" s="55"/>
      <c r="K63" s="29"/>
      <c r="L63" s="29"/>
      <c r="M63" s="29"/>
      <c r="N63" s="29"/>
      <c r="O63" s="29"/>
      <c r="P63" s="56"/>
      <c r="Q63" s="29"/>
      <c r="R63" s="27"/>
    </row>
    <row r="64" spans="2:18">
      <c r="B64" s="26"/>
      <c r="C64" s="29"/>
      <c r="D64" s="55"/>
      <c r="E64" s="29"/>
      <c r="F64" s="29"/>
      <c r="G64" s="29"/>
      <c r="H64" s="56"/>
      <c r="I64" s="29"/>
      <c r="J64" s="55"/>
      <c r="K64" s="29"/>
      <c r="L64" s="29"/>
      <c r="M64" s="29"/>
      <c r="N64" s="29"/>
      <c r="O64" s="29"/>
      <c r="P64" s="56"/>
      <c r="Q64" s="29"/>
      <c r="R64" s="27"/>
    </row>
    <row r="65" spans="2:21">
      <c r="B65" s="26"/>
      <c r="C65" s="29"/>
      <c r="D65" s="55"/>
      <c r="E65" s="29"/>
      <c r="F65" s="29"/>
      <c r="G65" s="29"/>
      <c r="H65" s="56"/>
      <c r="I65" s="29"/>
      <c r="J65" s="55"/>
      <c r="K65" s="29"/>
      <c r="L65" s="29"/>
      <c r="M65" s="29"/>
      <c r="N65" s="29"/>
      <c r="O65" s="29"/>
      <c r="P65" s="56"/>
      <c r="Q65" s="29"/>
      <c r="R65" s="27"/>
    </row>
    <row r="66" spans="2:21">
      <c r="B66" s="26"/>
      <c r="C66" s="29"/>
      <c r="D66" s="55"/>
      <c r="E66" s="29"/>
      <c r="F66" s="29"/>
      <c r="G66" s="29"/>
      <c r="H66" s="56"/>
      <c r="I66" s="29"/>
      <c r="J66" s="55"/>
      <c r="K66" s="29"/>
      <c r="L66" s="29"/>
      <c r="M66" s="29"/>
      <c r="N66" s="29"/>
      <c r="O66" s="29"/>
      <c r="P66" s="56"/>
      <c r="Q66" s="29"/>
      <c r="R66" s="27"/>
    </row>
    <row r="67" spans="2:21">
      <c r="B67" s="26"/>
      <c r="C67" s="29"/>
      <c r="D67" s="55"/>
      <c r="E67" s="29"/>
      <c r="F67" s="29"/>
      <c r="G67" s="29"/>
      <c r="H67" s="56"/>
      <c r="I67" s="29"/>
      <c r="J67" s="55"/>
      <c r="K67" s="29"/>
      <c r="L67" s="29"/>
      <c r="M67" s="29"/>
      <c r="N67" s="29"/>
      <c r="O67" s="29"/>
      <c r="P67" s="56"/>
      <c r="Q67" s="29"/>
      <c r="R67" s="27"/>
    </row>
    <row r="68" spans="2:21">
      <c r="B68" s="26"/>
      <c r="C68" s="29"/>
      <c r="D68" s="55"/>
      <c r="E68" s="29"/>
      <c r="F68" s="29"/>
      <c r="G68" s="29"/>
      <c r="H68" s="56"/>
      <c r="I68" s="29"/>
      <c r="J68" s="55"/>
      <c r="K68" s="29"/>
      <c r="L68" s="29"/>
      <c r="M68" s="29"/>
      <c r="N68" s="29"/>
      <c r="O68" s="29"/>
      <c r="P68" s="56"/>
      <c r="Q68" s="29"/>
      <c r="R68" s="27"/>
    </row>
    <row r="69" spans="2:21">
      <c r="B69" s="26"/>
      <c r="C69" s="29"/>
      <c r="D69" s="55"/>
      <c r="E69" s="29"/>
      <c r="F69" s="29"/>
      <c r="G69" s="29"/>
      <c r="H69" s="56"/>
      <c r="I69" s="29"/>
      <c r="J69" s="55"/>
      <c r="K69" s="29"/>
      <c r="L69" s="29"/>
      <c r="M69" s="29"/>
      <c r="N69" s="29"/>
      <c r="O69" s="29"/>
      <c r="P69" s="56"/>
      <c r="Q69" s="29"/>
      <c r="R69" s="27"/>
    </row>
    <row r="70" spans="2:21" s="1" customFormat="1" ht="15">
      <c r="B70" s="37"/>
      <c r="C70" s="38"/>
      <c r="D70" s="57" t="s">
        <v>58</v>
      </c>
      <c r="E70" s="58"/>
      <c r="F70" s="58"/>
      <c r="G70" s="59" t="s">
        <v>59</v>
      </c>
      <c r="H70" s="60"/>
      <c r="I70" s="38"/>
      <c r="J70" s="57" t="s">
        <v>58</v>
      </c>
      <c r="K70" s="58"/>
      <c r="L70" s="58"/>
      <c r="M70" s="58"/>
      <c r="N70" s="59" t="s">
        <v>59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50000000000003" customHeight="1">
      <c r="B76" s="37"/>
      <c r="C76" s="223" t="s">
        <v>105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9"/>
      <c r="T76" s="126"/>
      <c r="U76" s="126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50000000000003" customHeight="1">
      <c r="B78" s="37"/>
      <c r="C78" s="71" t="s">
        <v>19</v>
      </c>
      <c r="D78" s="38"/>
      <c r="E78" s="38"/>
      <c r="F78" s="225" t="str">
        <f>F6</f>
        <v>Obecní úřad - Snížení energetické náročnosti objektu-aktualizace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8"/>
      <c r="R78" s="39"/>
      <c r="T78" s="126"/>
      <c r="U78" s="126"/>
    </row>
    <row r="79" spans="2:21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3" t="s">
        <v>26</v>
      </c>
      <c r="D80" s="38"/>
      <c r="E80" s="38"/>
      <c r="F80" s="31" t="str">
        <f>F8</f>
        <v>Kamenné Žehrovice, parc.č. 63</v>
      </c>
      <c r="G80" s="38"/>
      <c r="H80" s="38"/>
      <c r="I80" s="38"/>
      <c r="J80" s="38"/>
      <c r="K80" s="33" t="s">
        <v>28</v>
      </c>
      <c r="L80" s="38"/>
      <c r="M80" s="286">
        <f>IF(O8="","",O8)</f>
        <v>43088</v>
      </c>
      <c r="N80" s="286"/>
      <c r="O80" s="286"/>
      <c r="P80" s="286"/>
      <c r="Q80" s="38"/>
      <c r="R80" s="39"/>
      <c r="T80" s="126"/>
      <c r="U80" s="126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5">
      <c r="B82" s="37"/>
      <c r="C82" s="33" t="s">
        <v>31</v>
      </c>
      <c r="D82" s="38"/>
      <c r="E82" s="38"/>
      <c r="F82" s="31" t="str">
        <f>E11</f>
        <v>obec Kamenné Žehrovice, Karlovarská třída 6, 27301</v>
      </c>
      <c r="G82" s="38"/>
      <c r="H82" s="38"/>
      <c r="I82" s="38"/>
      <c r="J82" s="38"/>
      <c r="K82" s="33" t="s">
        <v>37</v>
      </c>
      <c r="L82" s="38"/>
      <c r="M82" s="245" t="str">
        <f>E17</f>
        <v>Iva Kroupová,</v>
      </c>
      <c r="N82" s="245"/>
      <c r="O82" s="245"/>
      <c r="P82" s="245"/>
      <c r="Q82" s="245"/>
      <c r="R82" s="39"/>
      <c r="T82" s="126"/>
      <c r="U82" s="126"/>
    </row>
    <row r="83" spans="2:47" s="1" customFormat="1" ht="14.45" customHeight="1">
      <c r="B83" s="37"/>
      <c r="C83" s="33" t="s">
        <v>35</v>
      </c>
      <c r="D83" s="38"/>
      <c r="E83" s="38"/>
      <c r="F83" s="31" t="str">
        <f>IF(E14="","",E14)</f>
        <v>Vyplň údaj</v>
      </c>
      <c r="G83" s="38"/>
      <c r="H83" s="38"/>
      <c r="I83" s="38"/>
      <c r="J83" s="38"/>
      <c r="K83" s="33" t="s">
        <v>40</v>
      </c>
      <c r="L83" s="38"/>
      <c r="M83" s="245" t="str">
        <f>E20</f>
        <v>Lenka Jandová</v>
      </c>
      <c r="N83" s="245"/>
      <c r="O83" s="245"/>
      <c r="P83" s="245"/>
      <c r="Q83" s="245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96" t="s">
        <v>106</v>
      </c>
      <c r="D85" s="297"/>
      <c r="E85" s="297"/>
      <c r="F85" s="297"/>
      <c r="G85" s="297"/>
      <c r="H85" s="115"/>
      <c r="I85" s="115"/>
      <c r="J85" s="115"/>
      <c r="K85" s="115"/>
      <c r="L85" s="115"/>
      <c r="M85" s="115"/>
      <c r="N85" s="296" t="s">
        <v>107</v>
      </c>
      <c r="O85" s="297"/>
      <c r="P85" s="297"/>
      <c r="Q85" s="297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108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07">
        <f>N140</f>
        <v>0</v>
      </c>
      <c r="O87" s="291"/>
      <c r="P87" s="291"/>
      <c r="Q87" s="291"/>
      <c r="R87" s="39"/>
      <c r="T87" s="126"/>
      <c r="U87" s="126"/>
      <c r="AU87" s="22" t="s">
        <v>109</v>
      </c>
    </row>
    <row r="88" spans="2:47" s="6" customFormat="1" ht="24.95" customHeight="1">
      <c r="B88" s="128"/>
      <c r="C88" s="129"/>
      <c r="D88" s="130" t="s">
        <v>110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66">
        <f>N141</f>
        <v>0</v>
      </c>
      <c r="O88" s="290"/>
      <c r="P88" s="290"/>
      <c r="Q88" s="290"/>
      <c r="R88" s="131"/>
      <c r="T88" s="132"/>
      <c r="U88" s="132"/>
    </row>
    <row r="89" spans="2:47" s="7" customFormat="1" ht="19.899999999999999" customHeight="1">
      <c r="B89" s="133"/>
      <c r="C89" s="134"/>
      <c r="D89" s="103" t="s">
        <v>111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14">
        <f>N142</f>
        <v>0</v>
      </c>
      <c r="O89" s="289"/>
      <c r="P89" s="289"/>
      <c r="Q89" s="289"/>
      <c r="R89" s="135"/>
      <c r="T89" s="136"/>
      <c r="U89" s="136"/>
    </row>
    <row r="90" spans="2:47" s="7" customFormat="1" ht="19.899999999999999" customHeight="1">
      <c r="B90" s="133"/>
      <c r="C90" s="134"/>
      <c r="D90" s="103" t="s">
        <v>112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14">
        <f>N163</f>
        <v>0</v>
      </c>
      <c r="O90" s="289"/>
      <c r="P90" s="289"/>
      <c r="Q90" s="289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113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14">
        <f>N170</f>
        <v>0</v>
      </c>
      <c r="O91" s="289"/>
      <c r="P91" s="289"/>
      <c r="Q91" s="289"/>
      <c r="R91" s="135"/>
      <c r="T91" s="136"/>
      <c r="U91" s="136"/>
    </row>
    <row r="92" spans="2:47" s="7" customFormat="1" ht="19.899999999999999" customHeight="1">
      <c r="B92" s="133"/>
      <c r="C92" s="134"/>
      <c r="D92" s="103" t="s">
        <v>114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14">
        <f>N185</f>
        <v>0</v>
      </c>
      <c r="O92" s="289"/>
      <c r="P92" s="289"/>
      <c r="Q92" s="289"/>
      <c r="R92" s="135"/>
      <c r="T92" s="136"/>
      <c r="U92" s="136"/>
    </row>
    <row r="93" spans="2:47" s="7" customFormat="1" ht="19.899999999999999" customHeight="1">
      <c r="B93" s="133"/>
      <c r="C93" s="134"/>
      <c r="D93" s="103" t="s">
        <v>115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14">
        <f>N191</f>
        <v>0</v>
      </c>
      <c r="O93" s="289"/>
      <c r="P93" s="289"/>
      <c r="Q93" s="289"/>
      <c r="R93" s="135"/>
      <c r="T93" s="136"/>
      <c r="U93" s="136"/>
    </row>
    <row r="94" spans="2:47" s="7" customFormat="1" ht="19.899999999999999" customHeight="1">
      <c r="B94" s="133"/>
      <c r="C94" s="134"/>
      <c r="D94" s="103" t="s">
        <v>116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14">
        <f>N202</f>
        <v>0</v>
      </c>
      <c r="O94" s="289"/>
      <c r="P94" s="289"/>
      <c r="Q94" s="289"/>
      <c r="R94" s="135"/>
      <c r="T94" s="136"/>
      <c r="U94" s="136"/>
    </row>
    <row r="95" spans="2:47" s="7" customFormat="1" ht="19.899999999999999" customHeight="1">
      <c r="B95" s="133"/>
      <c r="C95" s="134"/>
      <c r="D95" s="103" t="s">
        <v>117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14">
        <f>N287</f>
        <v>0</v>
      </c>
      <c r="O95" s="289"/>
      <c r="P95" s="289"/>
      <c r="Q95" s="289"/>
      <c r="R95" s="135"/>
      <c r="T95" s="136"/>
      <c r="U95" s="136"/>
    </row>
    <row r="96" spans="2:47" s="7" customFormat="1" ht="19.899999999999999" customHeight="1">
      <c r="B96" s="133"/>
      <c r="C96" s="134"/>
      <c r="D96" s="103" t="s">
        <v>118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14">
        <f>N355</f>
        <v>0</v>
      </c>
      <c r="O96" s="289"/>
      <c r="P96" s="289"/>
      <c r="Q96" s="289"/>
      <c r="R96" s="135"/>
      <c r="T96" s="136"/>
      <c r="U96" s="136"/>
    </row>
    <row r="97" spans="2:21" s="7" customFormat="1" ht="19.899999999999999" customHeight="1">
      <c r="B97" s="133"/>
      <c r="C97" s="134"/>
      <c r="D97" s="103" t="s">
        <v>119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14">
        <f>N365</f>
        <v>0</v>
      </c>
      <c r="O97" s="289"/>
      <c r="P97" s="289"/>
      <c r="Q97" s="289"/>
      <c r="R97" s="135"/>
      <c r="T97" s="136"/>
      <c r="U97" s="136"/>
    </row>
    <row r="98" spans="2:21" s="6" customFormat="1" ht="24.95" customHeight="1">
      <c r="B98" s="128"/>
      <c r="C98" s="129"/>
      <c r="D98" s="130" t="s">
        <v>120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66">
        <f>N367</f>
        <v>0</v>
      </c>
      <c r="O98" s="290"/>
      <c r="P98" s="290"/>
      <c r="Q98" s="290"/>
      <c r="R98" s="131"/>
      <c r="T98" s="132"/>
      <c r="U98" s="132"/>
    </row>
    <row r="99" spans="2:21" s="7" customFormat="1" ht="19.899999999999999" customHeight="1">
      <c r="B99" s="133"/>
      <c r="C99" s="134"/>
      <c r="D99" s="103" t="s">
        <v>121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14">
        <f>N368</f>
        <v>0</v>
      </c>
      <c r="O99" s="289"/>
      <c r="P99" s="289"/>
      <c r="Q99" s="289"/>
      <c r="R99" s="135"/>
      <c r="T99" s="136"/>
      <c r="U99" s="136"/>
    </row>
    <row r="100" spans="2:21" s="7" customFormat="1" ht="19.899999999999999" customHeight="1">
      <c r="B100" s="133"/>
      <c r="C100" s="134"/>
      <c r="D100" s="103" t="s">
        <v>122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14">
        <f>N374</f>
        <v>0</v>
      </c>
      <c r="O100" s="289"/>
      <c r="P100" s="289"/>
      <c r="Q100" s="289"/>
      <c r="R100" s="135"/>
      <c r="T100" s="136"/>
      <c r="U100" s="136"/>
    </row>
    <row r="101" spans="2:21" s="7" customFormat="1" ht="19.899999999999999" customHeight="1">
      <c r="B101" s="133"/>
      <c r="C101" s="134"/>
      <c r="D101" s="103" t="s">
        <v>123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14">
        <f>N420</f>
        <v>0</v>
      </c>
      <c r="O101" s="289"/>
      <c r="P101" s="289"/>
      <c r="Q101" s="289"/>
      <c r="R101" s="135"/>
      <c r="T101" s="136"/>
      <c r="U101" s="136"/>
    </row>
    <row r="102" spans="2:21" s="7" customFormat="1" ht="19.899999999999999" customHeight="1">
      <c r="B102" s="133"/>
      <c r="C102" s="134"/>
      <c r="D102" s="103" t="s">
        <v>124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14">
        <f>N422</f>
        <v>0</v>
      </c>
      <c r="O102" s="289"/>
      <c r="P102" s="289"/>
      <c r="Q102" s="289"/>
      <c r="R102" s="135"/>
      <c r="T102" s="136"/>
      <c r="U102" s="136"/>
    </row>
    <row r="103" spans="2:21" s="7" customFormat="1" ht="19.899999999999999" customHeight="1">
      <c r="B103" s="133"/>
      <c r="C103" s="134"/>
      <c r="D103" s="103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14">
        <f>N425</f>
        <v>0</v>
      </c>
      <c r="O103" s="289"/>
      <c r="P103" s="289"/>
      <c r="Q103" s="289"/>
      <c r="R103" s="135"/>
      <c r="T103" s="136"/>
      <c r="U103" s="136"/>
    </row>
    <row r="104" spans="2:21" s="7" customFormat="1" ht="19.899999999999999" customHeight="1">
      <c r="B104" s="133"/>
      <c r="C104" s="134"/>
      <c r="D104" s="103" t="s">
        <v>126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14">
        <f>N445</f>
        <v>0</v>
      </c>
      <c r="O104" s="289"/>
      <c r="P104" s="289"/>
      <c r="Q104" s="289"/>
      <c r="R104" s="135"/>
      <c r="T104" s="136"/>
      <c r="U104" s="136"/>
    </row>
    <row r="105" spans="2:21" s="7" customFormat="1" ht="19.899999999999999" customHeight="1">
      <c r="B105" s="133"/>
      <c r="C105" s="134"/>
      <c r="D105" s="103" t="s">
        <v>127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14">
        <f>N487</f>
        <v>0</v>
      </c>
      <c r="O105" s="289"/>
      <c r="P105" s="289"/>
      <c r="Q105" s="289"/>
      <c r="R105" s="135"/>
      <c r="T105" s="136"/>
      <c r="U105" s="136"/>
    </row>
    <row r="106" spans="2:21" s="7" customFormat="1" ht="19.899999999999999" customHeight="1">
      <c r="B106" s="133"/>
      <c r="C106" s="134"/>
      <c r="D106" s="103" t="s">
        <v>128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14">
        <f>N494</f>
        <v>0</v>
      </c>
      <c r="O106" s="289"/>
      <c r="P106" s="289"/>
      <c r="Q106" s="289"/>
      <c r="R106" s="135"/>
      <c r="T106" s="136"/>
      <c r="U106" s="136"/>
    </row>
    <row r="107" spans="2:21" s="7" customFormat="1" ht="19.899999999999999" customHeight="1">
      <c r="B107" s="133"/>
      <c r="C107" s="134"/>
      <c r="D107" s="103" t="s">
        <v>129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14">
        <f>N521</f>
        <v>0</v>
      </c>
      <c r="O107" s="289"/>
      <c r="P107" s="289"/>
      <c r="Q107" s="289"/>
      <c r="R107" s="135"/>
      <c r="T107" s="136"/>
      <c r="U107" s="136"/>
    </row>
    <row r="108" spans="2:21" s="7" customFormat="1" ht="19.899999999999999" customHeight="1">
      <c r="B108" s="133"/>
      <c r="C108" s="134"/>
      <c r="D108" s="103" t="s">
        <v>130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14">
        <f>N528</f>
        <v>0</v>
      </c>
      <c r="O108" s="289"/>
      <c r="P108" s="289"/>
      <c r="Q108" s="289"/>
      <c r="R108" s="135"/>
      <c r="T108" s="136"/>
      <c r="U108" s="136"/>
    </row>
    <row r="109" spans="2:21" s="7" customFormat="1" ht="19.899999999999999" customHeight="1">
      <c r="B109" s="133"/>
      <c r="C109" s="134"/>
      <c r="D109" s="103" t="s">
        <v>131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14">
        <f>N577</f>
        <v>0</v>
      </c>
      <c r="O109" s="289"/>
      <c r="P109" s="289"/>
      <c r="Q109" s="289"/>
      <c r="R109" s="135"/>
      <c r="T109" s="136"/>
      <c r="U109" s="136"/>
    </row>
    <row r="110" spans="2:21" s="7" customFormat="1" ht="19.899999999999999" customHeight="1">
      <c r="B110" s="133"/>
      <c r="C110" s="134"/>
      <c r="D110" s="103" t="s">
        <v>132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14">
        <f>N590</f>
        <v>0</v>
      </c>
      <c r="O110" s="289"/>
      <c r="P110" s="289"/>
      <c r="Q110" s="289"/>
      <c r="R110" s="135"/>
      <c r="T110" s="136"/>
      <c r="U110" s="136"/>
    </row>
    <row r="111" spans="2:21" s="7" customFormat="1" ht="19.899999999999999" customHeight="1">
      <c r="B111" s="133"/>
      <c r="C111" s="134"/>
      <c r="D111" s="103" t="s">
        <v>133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14">
        <f>N593</f>
        <v>0</v>
      </c>
      <c r="O111" s="289"/>
      <c r="P111" s="289"/>
      <c r="Q111" s="289"/>
      <c r="R111" s="135"/>
      <c r="T111" s="136"/>
      <c r="U111" s="136"/>
    </row>
    <row r="112" spans="2:21" s="6" customFormat="1" ht="24.95" customHeight="1">
      <c r="B112" s="128"/>
      <c r="C112" s="129"/>
      <c r="D112" s="130" t="s">
        <v>134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266">
        <f>N596</f>
        <v>0</v>
      </c>
      <c r="O112" s="290"/>
      <c r="P112" s="290"/>
      <c r="Q112" s="290"/>
      <c r="R112" s="131"/>
      <c r="T112" s="132"/>
      <c r="U112" s="132"/>
    </row>
    <row r="113" spans="2:65" s="7" customFormat="1" ht="19.899999999999999" customHeight="1">
      <c r="B113" s="133"/>
      <c r="C113" s="134"/>
      <c r="D113" s="103" t="s">
        <v>135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214">
        <f>N597</f>
        <v>0</v>
      </c>
      <c r="O113" s="289"/>
      <c r="P113" s="289"/>
      <c r="Q113" s="289"/>
      <c r="R113" s="135"/>
      <c r="T113" s="136"/>
      <c r="U113" s="136"/>
    </row>
    <row r="114" spans="2:65" s="7" customFormat="1" ht="19.899999999999999" customHeight="1">
      <c r="B114" s="133"/>
      <c r="C114" s="134"/>
      <c r="D114" s="103" t="s">
        <v>136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214">
        <f>N603</f>
        <v>0</v>
      </c>
      <c r="O114" s="289"/>
      <c r="P114" s="289"/>
      <c r="Q114" s="289"/>
      <c r="R114" s="135"/>
      <c r="T114" s="136"/>
      <c r="U114" s="136"/>
    </row>
    <row r="115" spans="2:65" s="1" customFormat="1" ht="21.7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  <c r="T115" s="126"/>
      <c r="U115" s="126"/>
    </row>
    <row r="116" spans="2:65" s="1" customFormat="1" ht="29.25" customHeight="1">
      <c r="B116" s="37"/>
      <c r="C116" s="127" t="s">
        <v>137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291">
        <f>ROUND(N117+N118+N119+N120+N121+N122,2)</f>
        <v>0</v>
      </c>
      <c r="O116" s="292"/>
      <c r="P116" s="292"/>
      <c r="Q116" s="292"/>
      <c r="R116" s="39"/>
      <c r="T116" s="137"/>
      <c r="U116" s="138" t="s">
        <v>46</v>
      </c>
    </row>
    <row r="117" spans="2:65" s="1" customFormat="1" ht="18" customHeight="1">
      <c r="B117" s="37"/>
      <c r="C117" s="38"/>
      <c r="D117" s="211" t="s">
        <v>138</v>
      </c>
      <c r="E117" s="212"/>
      <c r="F117" s="212"/>
      <c r="G117" s="212"/>
      <c r="H117" s="212"/>
      <c r="I117" s="38"/>
      <c r="J117" s="38"/>
      <c r="K117" s="38"/>
      <c r="L117" s="38"/>
      <c r="M117" s="38"/>
      <c r="N117" s="213">
        <f>ROUND(N87*T117,2)</f>
        <v>0</v>
      </c>
      <c r="O117" s="214"/>
      <c r="P117" s="214"/>
      <c r="Q117" s="214"/>
      <c r="R117" s="39"/>
      <c r="S117" s="139"/>
      <c r="T117" s="140"/>
      <c r="U117" s="141" t="s">
        <v>47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139</v>
      </c>
      <c r="AZ117" s="139"/>
      <c r="BA117" s="139"/>
      <c r="BB117" s="139"/>
      <c r="BC117" s="139"/>
      <c r="BD117" s="139"/>
      <c r="BE117" s="143">
        <f t="shared" ref="BE117:BE122" si="0">IF(U117="základní",N117,0)</f>
        <v>0</v>
      </c>
      <c r="BF117" s="143">
        <f t="shared" ref="BF117:BF122" si="1">IF(U117="snížená",N117,0)</f>
        <v>0</v>
      </c>
      <c r="BG117" s="143">
        <f t="shared" ref="BG117:BG122" si="2">IF(U117="zákl. přenesená",N117,0)</f>
        <v>0</v>
      </c>
      <c r="BH117" s="143">
        <f t="shared" ref="BH117:BH122" si="3">IF(U117="sníž. přenesená",N117,0)</f>
        <v>0</v>
      </c>
      <c r="BI117" s="143">
        <f t="shared" ref="BI117:BI122" si="4">IF(U117="nulová",N117,0)</f>
        <v>0</v>
      </c>
      <c r="BJ117" s="142" t="s">
        <v>25</v>
      </c>
      <c r="BK117" s="139"/>
      <c r="BL117" s="139"/>
      <c r="BM117" s="139"/>
    </row>
    <row r="118" spans="2:65" s="1" customFormat="1" ht="18" customHeight="1">
      <c r="B118" s="37"/>
      <c r="C118" s="38"/>
      <c r="D118" s="211" t="s">
        <v>140</v>
      </c>
      <c r="E118" s="212"/>
      <c r="F118" s="212"/>
      <c r="G118" s="212"/>
      <c r="H118" s="212"/>
      <c r="I118" s="38"/>
      <c r="J118" s="38"/>
      <c r="K118" s="38"/>
      <c r="L118" s="38"/>
      <c r="M118" s="38"/>
      <c r="N118" s="213">
        <f>ROUND(N87*T118,2)</f>
        <v>0</v>
      </c>
      <c r="O118" s="214"/>
      <c r="P118" s="214"/>
      <c r="Q118" s="214"/>
      <c r="R118" s="39"/>
      <c r="S118" s="139"/>
      <c r="T118" s="140"/>
      <c r="U118" s="141" t="s">
        <v>47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139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25</v>
      </c>
      <c r="BK118" s="139"/>
      <c r="BL118" s="139"/>
      <c r="BM118" s="139"/>
    </row>
    <row r="119" spans="2:65" s="1" customFormat="1" ht="18" customHeight="1">
      <c r="B119" s="37"/>
      <c r="C119" s="38"/>
      <c r="D119" s="211" t="s">
        <v>141</v>
      </c>
      <c r="E119" s="212"/>
      <c r="F119" s="212"/>
      <c r="G119" s="212"/>
      <c r="H119" s="212"/>
      <c r="I119" s="38"/>
      <c r="J119" s="38"/>
      <c r="K119" s="38"/>
      <c r="L119" s="38"/>
      <c r="M119" s="38"/>
      <c r="N119" s="213">
        <f>ROUND(N87*T119,2)</f>
        <v>0</v>
      </c>
      <c r="O119" s="214"/>
      <c r="P119" s="214"/>
      <c r="Q119" s="214"/>
      <c r="R119" s="39"/>
      <c r="S119" s="139"/>
      <c r="T119" s="140"/>
      <c r="U119" s="141" t="s">
        <v>47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139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25</v>
      </c>
      <c r="BK119" s="139"/>
      <c r="BL119" s="139"/>
      <c r="BM119" s="139"/>
    </row>
    <row r="120" spans="2:65" s="1" customFormat="1" ht="18" customHeight="1">
      <c r="B120" s="37"/>
      <c r="C120" s="38"/>
      <c r="D120" s="211" t="s">
        <v>142</v>
      </c>
      <c r="E120" s="212"/>
      <c r="F120" s="212"/>
      <c r="G120" s="212"/>
      <c r="H120" s="212"/>
      <c r="I120" s="38"/>
      <c r="J120" s="38"/>
      <c r="K120" s="38"/>
      <c r="L120" s="38"/>
      <c r="M120" s="38"/>
      <c r="N120" s="213">
        <f>ROUND(N87*T120,2)</f>
        <v>0</v>
      </c>
      <c r="O120" s="214"/>
      <c r="P120" s="214"/>
      <c r="Q120" s="214"/>
      <c r="R120" s="39"/>
      <c r="S120" s="139"/>
      <c r="T120" s="140"/>
      <c r="U120" s="141" t="s">
        <v>47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42" t="s">
        <v>139</v>
      </c>
      <c r="AZ120" s="139"/>
      <c r="BA120" s="139"/>
      <c r="BB120" s="139"/>
      <c r="BC120" s="139"/>
      <c r="BD120" s="139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25</v>
      </c>
      <c r="BK120" s="139"/>
      <c r="BL120" s="139"/>
      <c r="BM120" s="139"/>
    </row>
    <row r="121" spans="2:65" s="1" customFormat="1" ht="18" customHeight="1">
      <c r="B121" s="37"/>
      <c r="C121" s="38"/>
      <c r="D121" s="211" t="s">
        <v>143</v>
      </c>
      <c r="E121" s="212"/>
      <c r="F121" s="212"/>
      <c r="G121" s="212"/>
      <c r="H121" s="212"/>
      <c r="I121" s="38"/>
      <c r="J121" s="38"/>
      <c r="K121" s="38"/>
      <c r="L121" s="38"/>
      <c r="M121" s="38"/>
      <c r="N121" s="213">
        <f>ROUND(N87*T121,2)</f>
        <v>0</v>
      </c>
      <c r="O121" s="214"/>
      <c r="P121" s="214"/>
      <c r="Q121" s="214"/>
      <c r="R121" s="39"/>
      <c r="S121" s="139"/>
      <c r="T121" s="140"/>
      <c r="U121" s="141" t="s">
        <v>47</v>
      </c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42" t="s">
        <v>139</v>
      </c>
      <c r="AZ121" s="139"/>
      <c r="BA121" s="139"/>
      <c r="BB121" s="139"/>
      <c r="BC121" s="139"/>
      <c r="BD121" s="139"/>
      <c r="BE121" s="143">
        <f t="shared" si="0"/>
        <v>0</v>
      </c>
      <c r="BF121" s="143">
        <f t="shared" si="1"/>
        <v>0</v>
      </c>
      <c r="BG121" s="143">
        <f t="shared" si="2"/>
        <v>0</v>
      </c>
      <c r="BH121" s="143">
        <f t="shared" si="3"/>
        <v>0</v>
      </c>
      <c r="BI121" s="143">
        <f t="shared" si="4"/>
        <v>0</v>
      </c>
      <c r="BJ121" s="142" t="s">
        <v>25</v>
      </c>
      <c r="BK121" s="139"/>
      <c r="BL121" s="139"/>
      <c r="BM121" s="139"/>
    </row>
    <row r="122" spans="2:65" s="1" customFormat="1" ht="18" customHeight="1">
      <c r="B122" s="37"/>
      <c r="C122" s="38"/>
      <c r="D122" s="103" t="s">
        <v>144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213">
        <f>ROUND(N87*T122,2)</f>
        <v>0</v>
      </c>
      <c r="O122" s="214"/>
      <c r="P122" s="214"/>
      <c r="Q122" s="214"/>
      <c r="R122" s="39"/>
      <c r="S122" s="139"/>
      <c r="T122" s="144"/>
      <c r="U122" s="145" t="s">
        <v>47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42" t="s">
        <v>145</v>
      </c>
      <c r="AZ122" s="139"/>
      <c r="BA122" s="139"/>
      <c r="BB122" s="139"/>
      <c r="BC122" s="139"/>
      <c r="BD122" s="139"/>
      <c r="BE122" s="143">
        <f t="shared" si="0"/>
        <v>0</v>
      </c>
      <c r="BF122" s="143">
        <f t="shared" si="1"/>
        <v>0</v>
      </c>
      <c r="BG122" s="143">
        <f t="shared" si="2"/>
        <v>0</v>
      </c>
      <c r="BH122" s="143">
        <f t="shared" si="3"/>
        <v>0</v>
      </c>
      <c r="BI122" s="143">
        <f t="shared" si="4"/>
        <v>0</v>
      </c>
      <c r="BJ122" s="142" t="s">
        <v>25</v>
      </c>
      <c r="BK122" s="139"/>
      <c r="BL122" s="139"/>
      <c r="BM122" s="139"/>
    </row>
    <row r="123" spans="2:65" s="1" customForma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  <c r="T123" s="126"/>
      <c r="U123" s="126"/>
    </row>
    <row r="124" spans="2:65" s="1" customFormat="1" ht="29.25" customHeight="1">
      <c r="B124" s="37"/>
      <c r="C124" s="114" t="s">
        <v>96</v>
      </c>
      <c r="D124" s="115"/>
      <c r="E124" s="115"/>
      <c r="F124" s="115"/>
      <c r="G124" s="115"/>
      <c r="H124" s="115"/>
      <c r="I124" s="115"/>
      <c r="J124" s="115"/>
      <c r="K124" s="115"/>
      <c r="L124" s="208">
        <f>ROUND(SUM(N87+N116),2)</f>
        <v>0</v>
      </c>
      <c r="M124" s="208"/>
      <c r="N124" s="208"/>
      <c r="O124" s="208"/>
      <c r="P124" s="208"/>
      <c r="Q124" s="208"/>
      <c r="R124" s="39"/>
      <c r="T124" s="126"/>
      <c r="U124" s="126"/>
    </row>
    <row r="125" spans="2:65" s="1" customFormat="1" ht="6.95" customHeight="1"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3"/>
      <c r="T125" s="126"/>
      <c r="U125" s="126"/>
    </row>
    <row r="129" spans="2:65" s="1" customFormat="1" ht="6.95" customHeight="1">
      <c r="B129" s="64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6"/>
    </row>
    <row r="130" spans="2:65" s="1" customFormat="1" ht="36.950000000000003" customHeight="1">
      <c r="B130" s="37"/>
      <c r="C130" s="223" t="s">
        <v>146</v>
      </c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39"/>
    </row>
    <row r="131" spans="2:65" s="1" customFormat="1" ht="6.95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36.950000000000003" customHeight="1">
      <c r="B132" s="37"/>
      <c r="C132" s="71" t="s">
        <v>19</v>
      </c>
      <c r="D132" s="38"/>
      <c r="E132" s="38"/>
      <c r="F132" s="225" t="str">
        <f>F6</f>
        <v>Obecní úřad - Snížení energetické náročnosti objektu-aktualizace</v>
      </c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38"/>
      <c r="R132" s="39"/>
    </row>
    <row r="133" spans="2:65" s="1" customFormat="1" ht="6.95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1" customFormat="1" ht="18" customHeight="1">
      <c r="B134" s="37"/>
      <c r="C134" s="33" t="s">
        <v>26</v>
      </c>
      <c r="D134" s="38"/>
      <c r="E134" s="38"/>
      <c r="F134" s="31" t="str">
        <f>F8</f>
        <v>Kamenné Žehrovice, parc.č. 63</v>
      </c>
      <c r="G134" s="38"/>
      <c r="H134" s="38"/>
      <c r="I134" s="38"/>
      <c r="J134" s="38"/>
      <c r="K134" s="33" t="s">
        <v>28</v>
      </c>
      <c r="L134" s="38"/>
      <c r="M134" s="286">
        <f>IF(O8="","",O8)</f>
        <v>43088</v>
      </c>
      <c r="N134" s="286"/>
      <c r="O134" s="286"/>
      <c r="P134" s="286"/>
      <c r="Q134" s="38"/>
      <c r="R134" s="39"/>
    </row>
    <row r="135" spans="2:65" s="1" customFormat="1" ht="6.9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1" customFormat="1" ht="15">
      <c r="B136" s="37"/>
      <c r="C136" s="33" t="s">
        <v>31</v>
      </c>
      <c r="D136" s="38"/>
      <c r="E136" s="38"/>
      <c r="F136" s="31" t="str">
        <f>E11</f>
        <v>obec Kamenné Žehrovice, Karlovarská třída 6, 27301</v>
      </c>
      <c r="G136" s="38"/>
      <c r="H136" s="38"/>
      <c r="I136" s="38"/>
      <c r="J136" s="38"/>
      <c r="K136" s="33" t="s">
        <v>37</v>
      </c>
      <c r="L136" s="38"/>
      <c r="M136" s="245" t="str">
        <f>E17</f>
        <v>Iva Kroupová,</v>
      </c>
      <c r="N136" s="245"/>
      <c r="O136" s="245"/>
      <c r="P136" s="245"/>
      <c r="Q136" s="245"/>
      <c r="R136" s="39"/>
    </row>
    <row r="137" spans="2:65" s="1" customFormat="1" ht="14.45" customHeight="1">
      <c r="B137" s="37"/>
      <c r="C137" s="33" t="s">
        <v>35</v>
      </c>
      <c r="D137" s="38"/>
      <c r="E137" s="38"/>
      <c r="F137" s="31" t="str">
        <f>IF(E14="","",E14)</f>
        <v>Vyplň údaj</v>
      </c>
      <c r="G137" s="38"/>
      <c r="H137" s="38"/>
      <c r="I137" s="38"/>
      <c r="J137" s="38"/>
      <c r="K137" s="33" t="s">
        <v>40</v>
      </c>
      <c r="L137" s="38"/>
      <c r="M137" s="245" t="str">
        <f>E20</f>
        <v>Lenka Jandová</v>
      </c>
      <c r="N137" s="245"/>
      <c r="O137" s="245"/>
      <c r="P137" s="245"/>
      <c r="Q137" s="245"/>
      <c r="R137" s="39"/>
    </row>
    <row r="138" spans="2:65" s="1" customFormat="1" ht="10.35" customHeigh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9"/>
    </row>
    <row r="139" spans="2:65" s="8" customFormat="1" ht="29.25" customHeight="1">
      <c r="B139" s="146"/>
      <c r="C139" s="147" t="s">
        <v>147</v>
      </c>
      <c r="D139" s="148" t="s">
        <v>148</v>
      </c>
      <c r="E139" s="148" t="s">
        <v>64</v>
      </c>
      <c r="F139" s="287" t="s">
        <v>149</v>
      </c>
      <c r="G139" s="287"/>
      <c r="H139" s="287"/>
      <c r="I139" s="287"/>
      <c r="J139" s="148" t="s">
        <v>150</v>
      </c>
      <c r="K139" s="148" t="s">
        <v>151</v>
      </c>
      <c r="L139" s="287" t="s">
        <v>152</v>
      </c>
      <c r="M139" s="287"/>
      <c r="N139" s="287" t="s">
        <v>107</v>
      </c>
      <c r="O139" s="287"/>
      <c r="P139" s="287"/>
      <c r="Q139" s="288"/>
      <c r="R139" s="149"/>
      <c r="T139" s="82" t="s">
        <v>153</v>
      </c>
      <c r="U139" s="83" t="s">
        <v>46</v>
      </c>
      <c r="V139" s="83" t="s">
        <v>154</v>
      </c>
      <c r="W139" s="83" t="s">
        <v>155</v>
      </c>
      <c r="X139" s="83" t="s">
        <v>156</v>
      </c>
      <c r="Y139" s="83" t="s">
        <v>157</v>
      </c>
      <c r="Z139" s="83" t="s">
        <v>158</v>
      </c>
      <c r="AA139" s="84" t="s">
        <v>159</v>
      </c>
    </row>
    <row r="140" spans="2:65" s="1" customFormat="1" ht="29.25" customHeight="1">
      <c r="B140" s="37"/>
      <c r="C140" s="86" t="s">
        <v>104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263">
        <f>BK140</f>
        <v>0</v>
      </c>
      <c r="O140" s="264"/>
      <c r="P140" s="264"/>
      <c r="Q140" s="264"/>
      <c r="R140" s="39"/>
      <c r="T140" s="85"/>
      <c r="U140" s="53"/>
      <c r="V140" s="53"/>
      <c r="W140" s="150">
        <f>W141+W367+W596+W605</f>
        <v>0</v>
      </c>
      <c r="X140" s="53"/>
      <c r="Y140" s="150">
        <f>Y141+Y367+Y596+Y605</f>
        <v>68.626634445000008</v>
      </c>
      <c r="Z140" s="53"/>
      <c r="AA140" s="151">
        <f>AA141+AA367+AA596+AA605</f>
        <v>89.891292000000021</v>
      </c>
      <c r="AT140" s="22" t="s">
        <v>81</v>
      </c>
      <c r="AU140" s="22" t="s">
        <v>109</v>
      </c>
      <c r="BK140" s="152">
        <f>BK141+BK367+BK596+BK605</f>
        <v>0</v>
      </c>
    </row>
    <row r="141" spans="2:65" s="9" customFormat="1" ht="37.35" customHeight="1">
      <c r="B141" s="153"/>
      <c r="C141" s="154"/>
      <c r="D141" s="155" t="s">
        <v>110</v>
      </c>
      <c r="E141" s="155"/>
      <c r="F141" s="155"/>
      <c r="G141" s="155"/>
      <c r="H141" s="155"/>
      <c r="I141" s="155"/>
      <c r="J141" s="155"/>
      <c r="K141" s="155"/>
      <c r="L141" s="155"/>
      <c r="M141" s="155"/>
      <c r="N141" s="265">
        <f>BK141</f>
        <v>0</v>
      </c>
      <c r="O141" s="266"/>
      <c r="P141" s="266"/>
      <c r="Q141" s="266"/>
      <c r="R141" s="156"/>
      <c r="T141" s="157"/>
      <c r="U141" s="154"/>
      <c r="V141" s="154"/>
      <c r="W141" s="158">
        <f>W142+W163+W170+W185+W191+W202+W287+W355+W365</f>
        <v>0</v>
      </c>
      <c r="X141" s="154"/>
      <c r="Y141" s="158">
        <f>Y142+Y163+Y170+Y185+Y191+Y202+Y287+Y355+Y365</f>
        <v>53.228965140000007</v>
      </c>
      <c r="Z141" s="154"/>
      <c r="AA141" s="159">
        <f>AA142+AA163+AA170+AA185+AA191+AA202+AA287+AA355+AA365</f>
        <v>82.293943000000027</v>
      </c>
      <c r="AR141" s="160" t="s">
        <v>25</v>
      </c>
      <c r="AT141" s="161" t="s">
        <v>81</v>
      </c>
      <c r="AU141" s="161" t="s">
        <v>82</v>
      </c>
      <c r="AY141" s="160" t="s">
        <v>160</v>
      </c>
      <c r="BK141" s="162">
        <f>BK142+BK163+BK170+BK185+BK191+BK202+BK287+BK355+BK365</f>
        <v>0</v>
      </c>
    </row>
    <row r="142" spans="2:65" s="9" customFormat="1" ht="19.899999999999999" customHeight="1">
      <c r="B142" s="153"/>
      <c r="C142" s="154"/>
      <c r="D142" s="163" t="s">
        <v>111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267">
        <f>BK142</f>
        <v>0</v>
      </c>
      <c r="O142" s="268"/>
      <c r="P142" s="268"/>
      <c r="Q142" s="268"/>
      <c r="R142" s="156"/>
      <c r="T142" s="157"/>
      <c r="U142" s="154"/>
      <c r="V142" s="154"/>
      <c r="W142" s="158">
        <f>SUM(W143:W162)</f>
        <v>0</v>
      </c>
      <c r="X142" s="154"/>
      <c r="Y142" s="158">
        <f>SUM(Y143:Y162)</f>
        <v>0</v>
      </c>
      <c r="Z142" s="154"/>
      <c r="AA142" s="159">
        <f>SUM(AA143:AA162)</f>
        <v>14.196359999999999</v>
      </c>
      <c r="AR142" s="160" t="s">
        <v>25</v>
      </c>
      <c r="AT142" s="161" t="s">
        <v>81</v>
      </c>
      <c r="AU142" s="161" t="s">
        <v>25</v>
      </c>
      <c r="AY142" s="160" t="s">
        <v>160</v>
      </c>
      <c r="BK142" s="162">
        <f>SUM(BK143:BK162)</f>
        <v>0</v>
      </c>
    </row>
    <row r="143" spans="2:65" s="1" customFormat="1" ht="25.5" customHeight="1">
      <c r="B143" s="37"/>
      <c r="C143" s="164" t="s">
        <v>25</v>
      </c>
      <c r="D143" s="164" t="s">
        <v>161</v>
      </c>
      <c r="E143" s="165" t="s">
        <v>162</v>
      </c>
      <c r="F143" s="259" t="s">
        <v>163</v>
      </c>
      <c r="G143" s="259"/>
      <c r="H143" s="259"/>
      <c r="I143" s="259"/>
      <c r="J143" s="166" t="s">
        <v>164</v>
      </c>
      <c r="K143" s="167">
        <v>24.2</v>
      </c>
      <c r="L143" s="260">
        <v>0</v>
      </c>
      <c r="M143" s="261"/>
      <c r="N143" s="262">
        <f>ROUND(L143*K143,2)</f>
        <v>0</v>
      </c>
      <c r="O143" s="262"/>
      <c r="P143" s="262"/>
      <c r="Q143" s="262"/>
      <c r="R143" s="39"/>
      <c r="T143" s="168" t="s">
        <v>23</v>
      </c>
      <c r="U143" s="46" t="s">
        <v>47</v>
      </c>
      <c r="V143" s="38"/>
      <c r="W143" s="169">
        <f>V143*K143</f>
        <v>0</v>
      </c>
      <c r="X143" s="169">
        <v>0</v>
      </c>
      <c r="Y143" s="169">
        <f>X143*K143</f>
        <v>0</v>
      </c>
      <c r="Z143" s="169">
        <v>0.255</v>
      </c>
      <c r="AA143" s="170">
        <f>Z143*K143</f>
        <v>6.1710000000000003</v>
      </c>
      <c r="AR143" s="22" t="s">
        <v>165</v>
      </c>
      <c r="AT143" s="22" t="s">
        <v>161</v>
      </c>
      <c r="AU143" s="22" t="s">
        <v>102</v>
      </c>
      <c r="AY143" s="22" t="s">
        <v>160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2" t="s">
        <v>25</v>
      </c>
      <c r="BK143" s="107">
        <f>ROUND(L143*K143,2)</f>
        <v>0</v>
      </c>
      <c r="BL143" s="22" t="s">
        <v>165</v>
      </c>
      <c r="BM143" s="22" t="s">
        <v>166</v>
      </c>
    </row>
    <row r="144" spans="2:65" s="10" customFormat="1" ht="16.5" customHeight="1">
      <c r="B144" s="171"/>
      <c r="C144" s="172"/>
      <c r="D144" s="172"/>
      <c r="E144" s="173" t="s">
        <v>23</v>
      </c>
      <c r="F144" s="269" t="s">
        <v>167</v>
      </c>
      <c r="G144" s="270"/>
      <c r="H144" s="270"/>
      <c r="I144" s="270"/>
      <c r="J144" s="172"/>
      <c r="K144" s="174">
        <v>24.2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168</v>
      </c>
      <c r="AU144" s="178" t="s">
        <v>102</v>
      </c>
      <c r="AV144" s="10" t="s">
        <v>102</v>
      </c>
      <c r="AW144" s="10" t="s">
        <v>39</v>
      </c>
      <c r="AX144" s="10" t="s">
        <v>25</v>
      </c>
      <c r="AY144" s="178" t="s">
        <v>160</v>
      </c>
    </row>
    <row r="145" spans="2:65" s="1" customFormat="1" ht="25.5" customHeight="1">
      <c r="B145" s="37"/>
      <c r="C145" s="164" t="s">
        <v>102</v>
      </c>
      <c r="D145" s="164" t="s">
        <v>161</v>
      </c>
      <c r="E145" s="165" t="s">
        <v>169</v>
      </c>
      <c r="F145" s="259" t="s">
        <v>170</v>
      </c>
      <c r="G145" s="259"/>
      <c r="H145" s="259"/>
      <c r="I145" s="259"/>
      <c r="J145" s="166" t="s">
        <v>164</v>
      </c>
      <c r="K145" s="167">
        <v>18.335999999999999</v>
      </c>
      <c r="L145" s="260">
        <v>0</v>
      </c>
      <c r="M145" s="261"/>
      <c r="N145" s="262">
        <f>ROUND(L145*K145,2)</f>
        <v>0</v>
      </c>
      <c r="O145" s="262"/>
      <c r="P145" s="262"/>
      <c r="Q145" s="262"/>
      <c r="R145" s="39"/>
      <c r="T145" s="168" t="s">
        <v>23</v>
      </c>
      <c r="U145" s="46" t="s">
        <v>47</v>
      </c>
      <c r="V145" s="38"/>
      <c r="W145" s="169">
        <f>V145*K145</f>
        <v>0</v>
      </c>
      <c r="X145" s="169">
        <v>0</v>
      </c>
      <c r="Y145" s="169">
        <f>X145*K145</f>
        <v>0</v>
      </c>
      <c r="Z145" s="169">
        <v>0.26</v>
      </c>
      <c r="AA145" s="170">
        <f>Z145*K145</f>
        <v>4.76736</v>
      </c>
      <c r="AR145" s="22" t="s">
        <v>165</v>
      </c>
      <c r="AT145" s="22" t="s">
        <v>161</v>
      </c>
      <c r="AU145" s="22" t="s">
        <v>102</v>
      </c>
      <c r="AY145" s="22" t="s">
        <v>160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2" t="s">
        <v>25</v>
      </c>
      <c r="BK145" s="107">
        <f>ROUND(L145*K145,2)</f>
        <v>0</v>
      </c>
      <c r="BL145" s="22" t="s">
        <v>165</v>
      </c>
      <c r="BM145" s="22" t="s">
        <v>171</v>
      </c>
    </row>
    <row r="146" spans="2:65" s="10" customFormat="1" ht="16.5" customHeight="1">
      <c r="B146" s="171"/>
      <c r="C146" s="172"/>
      <c r="D146" s="172"/>
      <c r="E146" s="173" t="s">
        <v>23</v>
      </c>
      <c r="F146" s="269" t="s">
        <v>172</v>
      </c>
      <c r="G146" s="270"/>
      <c r="H146" s="270"/>
      <c r="I146" s="270"/>
      <c r="J146" s="172"/>
      <c r="K146" s="174">
        <v>18.335999999999999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168</v>
      </c>
      <c r="AU146" s="178" t="s">
        <v>102</v>
      </c>
      <c r="AV146" s="10" t="s">
        <v>102</v>
      </c>
      <c r="AW146" s="10" t="s">
        <v>39</v>
      </c>
      <c r="AX146" s="10" t="s">
        <v>25</v>
      </c>
      <c r="AY146" s="178" t="s">
        <v>160</v>
      </c>
    </row>
    <row r="147" spans="2:65" s="1" customFormat="1" ht="38.25" customHeight="1">
      <c r="B147" s="37"/>
      <c r="C147" s="164" t="s">
        <v>173</v>
      </c>
      <c r="D147" s="164" t="s">
        <v>161</v>
      </c>
      <c r="E147" s="165" t="s">
        <v>174</v>
      </c>
      <c r="F147" s="259" t="s">
        <v>175</v>
      </c>
      <c r="G147" s="259"/>
      <c r="H147" s="259"/>
      <c r="I147" s="259"/>
      <c r="J147" s="166" t="s">
        <v>164</v>
      </c>
      <c r="K147" s="167">
        <v>18</v>
      </c>
      <c r="L147" s="260">
        <v>0</v>
      </c>
      <c r="M147" s="261"/>
      <c r="N147" s="262">
        <f>ROUND(L147*K147,2)</f>
        <v>0</v>
      </c>
      <c r="O147" s="262"/>
      <c r="P147" s="262"/>
      <c r="Q147" s="262"/>
      <c r="R147" s="39"/>
      <c r="T147" s="168" t="s">
        <v>23</v>
      </c>
      <c r="U147" s="46" t="s">
        <v>47</v>
      </c>
      <c r="V147" s="38"/>
      <c r="W147" s="169">
        <f>V147*K147</f>
        <v>0</v>
      </c>
      <c r="X147" s="169">
        <v>0</v>
      </c>
      <c r="Y147" s="169">
        <f>X147*K147</f>
        <v>0</v>
      </c>
      <c r="Z147" s="169">
        <v>0.18099999999999999</v>
      </c>
      <c r="AA147" s="170">
        <f>Z147*K147</f>
        <v>3.258</v>
      </c>
      <c r="AR147" s="22" t="s">
        <v>165</v>
      </c>
      <c r="AT147" s="22" t="s">
        <v>161</v>
      </c>
      <c r="AU147" s="22" t="s">
        <v>102</v>
      </c>
      <c r="AY147" s="22" t="s">
        <v>160</v>
      </c>
      <c r="BE147" s="107">
        <f>IF(U147="základní",N147,0)</f>
        <v>0</v>
      </c>
      <c r="BF147" s="107">
        <f>IF(U147="snížená",N147,0)</f>
        <v>0</v>
      </c>
      <c r="BG147" s="107">
        <f>IF(U147="zákl. přenesená",N147,0)</f>
        <v>0</v>
      </c>
      <c r="BH147" s="107">
        <f>IF(U147="sníž. přenesená",N147,0)</f>
        <v>0</v>
      </c>
      <c r="BI147" s="107">
        <f>IF(U147="nulová",N147,0)</f>
        <v>0</v>
      </c>
      <c r="BJ147" s="22" t="s">
        <v>25</v>
      </c>
      <c r="BK147" s="107">
        <f>ROUND(L147*K147,2)</f>
        <v>0</v>
      </c>
      <c r="BL147" s="22" t="s">
        <v>165</v>
      </c>
      <c r="BM147" s="22" t="s">
        <v>176</v>
      </c>
    </row>
    <row r="148" spans="2:65" s="10" customFormat="1" ht="16.5" customHeight="1">
      <c r="B148" s="171"/>
      <c r="C148" s="172"/>
      <c r="D148" s="172"/>
      <c r="E148" s="173" t="s">
        <v>23</v>
      </c>
      <c r="F148" s="269" t="s">
        <v>177</v>
      </c>
      <c r="G148" s="270"/>
      <c r="H148" s="270"/>
      <c r="I148" s="270"/>
      <c r="J148" s="172"/>
      <c r="K148" s="174">
        <v>18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168</v>
      </c>
      <c r="AU148" s="178" t="s">
        <v>102</v>
      </c>
      <c r="AV148" s="10" t="s">
        <v>102</v>
      </c>
      <c r="AW148" s="10" t="s">
        <v>39</v>
      </c>
      <c r="AX148" s="10" t="s">
        <v>25</v>
      </c>
      <c r="AY148" s="178" t="s">
        <v>160</v>
      </c>
    </row>
    <row r="149" spans="2:65" s="1" customFormat="1" ht="38.25" customHeight="1">
      <c r="B149" s="37"/>
      <c r="C149" s="164" t="s">
        <v>165</v>
      </c>
      <c r="D149" s="164" t="s">
        <v>161</v>
      </c>
      <c r="E149" s="165" t="s">
        <v>178</v>
      </c>
      <c r="F149" s="259" t="s">
        <v>179</v>
      </c>
      <c r="G149" s="259"/>
      <c r="H149" s="259"/>
      <c r="I149" s="259"/>
      <c r="J149" s="166" t="s">
        <v>180</v>
      </c>
      <c r="K149" s="167">
        <v>28.05</v>
      </c>
      <c r="L149" s="260">
        <v>0</v>
      </c>
      <c r="M149" s="261"/>
      <c r="N149" s="262">
        <f>ROUND(L149*K149,2)</f>
        <v>0</v>
      </c>
      <c r="O149" s="262"/>
      <c r="P149" s="262"/>
      <c r="Q149" s="262"/>
      <c r="R149" s="39"/>
      <c r="T149" s="168" t="s">
        <v>23</v>
      </c>
      <c r="U149" s="46" t="s">
        <v>47</v>
      </c>
      <c r="V149" s="38"/>
      <c r="W149" s="169">
        <f>V149*K149</f>
        <v>0</v>
      </c>
      <c r="X149" s="169">
        <v>0</v>
      </c>
      <c r="Y149" s="169">
        <f>X149*K149</f>
        <v>0</v>
      </c>
      <c r="Z149" s="169">
        <v>0</v>
      </c>
      <c r="AA149" s="170">
        <f>Z149*K149</f>
        <v>0</v>
      </c>
      <c r="AR149" s="22" t="s">
        <v>165</v>
      </c>
      <c r="AT149" s="22" t="s">
        <v>161</v>
      </c>
      <c r="AU149" s="22" t="s">
        <v>102</v>
      </c>
      <c r="AY149" s="22" t="s">
        <v>160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2" t="s">
        <v>25</v>
      </c>
      <c r="BK149" s="107">
        <f>ROUND(L149*K149,2)</f>
        <v>0</v>
      </c>
      <c r="BL149" s="22" t="s">
        <v>165</v>
      </c>
      <c r="BM149" s="22" t="s">
        <v>181</v>
      </c>
    </row>
    <row r="150" spans="2:65" s="10" customFormat="1" ht="16.5" customHeight="1">
      <c r="B150" s="171"/>
      <c r="C150" s="172"/>
      <c r="D150" s="172"/>
      <c r="E150" s="173" t="s">
        <v>23</v>
      </c>
      <c r="F150" s="269" t="s">
        <v>182</v>
      </c>
      <c r="G150" s="270"/>
      <c r="H150" s="270"/>
      <c r="I150" s="270"/>
      <c r="J150" s="172"/>
      <c r="K150" s="174">
        <v>28.05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168</v>
      </c>
      <c r="AU150" s="178" t="s">
        <v>102</v>
      </c>
      <c r="AV150" s="10" t="s">
        <v>102</v>
      </c>
      <c r="AW150" s="10" t="s">
        <v>39</v>
      </c>
      <c r="AX150" s="10" t="s">
        <v>25</v>
      </c>
      <c r="AY150" s="178" t="s">
        <v>160</v>
      </c>
    </row>
    <row r="151" spans="2:65" s="1" customFormat="1" ht="38.25" customHeight="1">
      <c r="B151" s="37"/>
      <c r="C151" s="164" t="s">
        <v>183</v>
      </c>
      <c r="D151" s="164" t="s">
        <v>161</v>
      </c>
      <c r="E151" s="165" t="s">
        <v>184</v>
      </c>
      <c r="F151" s="259" t="s">
        <v>185</v>
      </c>
      <c r="G151" s="259"/>
      <c r="H151" s="259"/>
      <c r="I151" s="259"/>
      <c r="J151" s="166" t="s">
        <v>180</v>
      </c>
      <c r="K151" s="167">
        <v>28.05</v>
      </c>
      <c r="L151" s="260">
        <v>0</v>
      </c>
      <c r="M151" s="261"/>
      <c r="N151" s="262">
        <f t="shared" ref="N151:N156" si="5">ROUND(L151*K151,2)</f>
        <v>0</v>
      </c>
      <c r="O151" s="262"/>
      <c r="P151" s="262"/>
      <c r="Q151" s="262"/>
      <c r="R151" s="39"/>
      <c r="T151" s="168" t="s">
        <v>23</v>
      </c>
      <c r="U151" s="46" t="s">
        <v>47</v>
      </c>
      <c r="V151" s="38"/>
      <c r="W151" s="169">
        <f t="shared" ref="W151:W156" si="6">V151*K151</f>
        <v>0</v>
      </c>
      <c r="X151" s="169">
        <v>0</v>
      </c>
      <c r="Y151" s="169">
        <f t="shared" ref="Y151:Y156" si="7">X151*K151</f>
        <v>0</v>
      </c>
      <c r="Z151" s="169">
        <v>0</v>
      </c>
      <c r="AA151" s="170">
        <f t="shared" ref="AA151:AA156" si="8">Z151*K151</f>
        <v>0</v>
      </c>
      <c r="AR151" s="22" t="s">
        <v>165</v>
      </c>
      <c r="AT151" s="22" t="s">
        <v>161</v>
      </c>
      <c r="AU151" s="22" t="s">
        <v>102</v>
      </c>
      <c r="AY151" s="22" t="s">
        <v>160</v>
      </c>
      <c r="BE151" s="107">
        <f t="shared" ref="BE151:BE156" si="9">IF(U151="základní",N151,0)</f>
        <v>0</v>
      </c>
      <c r="BF151" s="107">
        <f t="shared" ref="BF151:BF156" si="10">IF(U151="snížená",N151,0)</f>
        <v>0</v>
      </c>
      <c r="BG151" s="107">
        <f t="shared" ref="BG151:BG156" si="11">IF(U151="zákl. přenesená",N151,0)</f>
        <v>0</v>
      </c>
      <c r="BH151" s="107">
        <f t="shared" ref="BH151:BH156" si="12">IF(U151="sníž. přenesená",N151,0)</f>
        <v>0</v>
      </c>
      <c r="BI151" s="107">
        <f t="shared" ref="BI151:BI156" si="13">IF(U151="nulová",N151,0)</f>
        <v>0</v>
      </c>
      <c r="BJ151" s="22" t="s">
        <v>25</v>
      </c>
      <c r="BK151" s="107">
        <f t="shared" ref="BK151:BK156" si="14">ROUND(L151*K151,2)</f>
        <v>0</v>
      </c>
      <c r="BL151" s="22" t="s">
        <v>165</v>
      </c>
      <c r="BM151" s="22" t="s">
        <v>186</v>
      </c>
    </row>
    <row r="152" spans="2:65" s="1" customFormat="1" ht="25.5" customHeight="1">
      <c r="B152" s="37"/>
      <c r="C152" s="164" t="s">
        <v>187</v>
      </c>
      <c r="D152" s="164" t="s">
        <v>161</v>
      </c>
      <c r="E152" s="165" t="s">
        <v>188</v>
      </c>
      <c r="F152" s="259" t="s">
        <v>189</v>
      </c>
      <c r="G152" s="259"/>
      <c r="H152" s="259"/>
      <c r="I152" s="259"/>
      <c r="J152" s="166" t="s">
        <v>180</v>
      </c>
      <c r="K152" s="167">
        <v>0.8</v>
      </c>
      <c r="L152" s="260">
        <v>0</v>
      </c>
      <c r="M152" s="261"/>
      <c r="N152" s="262">
        <f t="shared" si="5"/>
        <v>0</v>
      </c>
      <c r="O152" s="262"/>
      <c r="P152" s="262"/>
      <c r="Q152" s="262"/>
      <c r="R152" s="39"/>
      <c r="T152" s="168" t="s">
        <v>23</v>
      </c>
      <c r="U152" s="46" t="s">
        <v>47</v>
      </c>
      <c r="V152" s="38"/>
      <c r="W152" s="169">
        <f t="shared" si="6"/>
        <v>0</v>
      </c>
      <c r="X152" s="169">
        <v>0</v>
      </c>
      <c r="Y152" s="169">
        <f t="shared" si="7"/>
        <v>0</v>
      </c>
      <c r="Z152" s="169">
        <v>0</v>
      </c>
      <c r="AA152" s="170">
        <f t="shared" si="8"/>
        <v>0</v>
      </c>
      <c r="AR152" s="22" t="s">
        <v>165</v>
      </c>
      <c r="AT152" s="22" t="s">
        <v>161</v>
      </c>
      <c r="AU152" s="22" t="s">
        <v>102</v>
      </c>
      <c r="AY152" s="22" t="s">
        <v>160</v>
      </c>
      <c r="BE152" s="107">
        <f t="shared" si="9"/>
        <v>0</v>
      </c>
      <c r="BF152" s="107">
        <f t="shared" si="10"/>
        <v>0</v>
      </c>
      <c r="BG152" s="107">
        <f t="shared" si="11"/>
        <v>0</v>
      </c>
      <c r="BH152" s="107">
        <f t="shared" si="12"/>
        <v>0</v>
      </c>
      <c r="BI152" s="107">
        <f t="shared" si="13"/>
        <v>0</v>
      </c>
      <c r="BJ152" s="22" t="s">
        <v>25</v>
      </c>
      <c r="BK152" s="107">
        <f t="shared" si="14"/>
        <v>0</v>
      </c>
      <c r="BL152" s="22" t="s">
        <v>165</v>
      </c>
      <c r="BM152" s="22" t="s">
        <v>190</v>
      </c>
    </row>
    <row r="153" spans="2:65" s="1" customFormat="1" ht="25.5" customHeight="1">
      <c r="B153" s="37"/>
      <c r="C153" s="164" t="s">
        <v>191</v>
      </c>
      <c r="D153" s="164" t="s">
        <v>161</v>
      </c>
      <c r="E153" s="165" t="s">
        <v>192</v>
      </c>
      <c r="F153" s="259" t="s">
        <v>193</v>
      </c>
      <c r="G153" s="259"/>
      <c r="H153" s="259"/>
      <c r="I153" s="259"/>
      <c r="J153" s="166" t="s">
        <v>180</v>
      </c>
      <c r="K153" s="167">
        <v>0.8</v>
      </c>
      <c r="L153" s="260">
        <v>0</v>
      </c>
      <c r="M153" s="261"/>
      <c r="N153" s="262">
        <f t="shared" si="5"/>
        <v>0</v>
      </c>
      <c r="O153" s="262"/>
      <c r="P153" s="262"/>
      <c r="Q153" s="262"/>
      <c r="R153" s="39"/>
      <c r="T153" s="168" t="s">
        <v>23</v>
      </c>
      <c r="U153" s="46" t="s">
        <v>47</v>
      </c>
      <c r="V153" s="38"/>
      <c r="W153" s="169">
        <f t="shared" si="6"/>
        <v>0</v>
      </c>
      <c r="X153" s="169">
        <v>0</v>
      </c>
      <c r="Y153" s="169">
        <f t="shared" si="7"/>
        <v>0</v>
      </c>
      <c r="Z153" s="169">
        <v>0</v>
      </c>
      <c r="AA153" s="170">
        <f t="shared" si="8"/>
        <v>0</v>
      </c>
      <c r="AR153" s="22" t="s">
        <v>165</v>
      </c>
      <c r="AT153" s="22" t="s">
        <v>161</v>
      </c>
      <c r="AU153" s="22" t="s">
        <v>102</v>
      </c>
      <c r="AY153" s="22" t="s">
        <v>160</v>
      </c>
      <c r="BE153" s="107">
        <f t="shared" si="9"/>
        <v>0</v>
      </c>
      <c r="BF153" s="107">
        <f t="shared" si="10"/>
        <v>0</v>
      </c>
      <c r="BG153" s="107">
        <f t="shared" si="11"/>
        <v>0</v>
      </c>
      <c r="BH153" s="107">
        <f t="shared" si="12"/>
        <v>0</v>
      </c>
      <c r="BI153" s="107">
        <f t="shared" si="13"/>
        <v>0</v>
      </c>
      <c r="BJ153" s="22" t="s">
        <v>25</v>
      </c>
      <c r="BK153" s="107">
        <f t="shared" si="14"/>
        <v>0</v>
      </c>
      <c r="BL153" s="22" t="s">
        <v>165</v>
      </c>
      <c r="BM153" s="22" t="s">
        <v>194</v>
      </c>
    </row>
    <row r="154" spans="2:65" s="1" customFormat="1" ht="25.5" customHeight="1">
      <c r="B154" s="37"/>
      <c r="C154" s="164" t="s">
        <v>195</v>
      </c>
      <c r="D154" s="164" t="s">
        <v>161</v>
      </c>
      <c r="E154" s="165" t="s">
        <v>196</v>
      </c>
      <c r="F154" s="259" t="s">
        <v>197</v>
      </c>
      <c r="G154" s="259"/>
      <c r="H154" s="259"/>
      <c r="I154" s="259"/>
      <c r="J154" s="166" t="s">
        <v>180</v>
      </c>
      <c r="K154" s="167">
        <v>17.63</v>
      </c>
      <c r="L154" s="260">
        <v>0</v>
      </c>
      <c r="M154" s="261"/>
      <c r="N154" s="262">
        <f t="shared" si="5"/>
        <v>0</v>
      </c>
      <c r="O154" s="262"/>
      <c r="P154" s="262"/>
      <c r="Q154" s="262"/>
      <c r="R154" s="39"/>
      <c r="T154" s="168" t="s">
        <v>23</v>
      </c>
      <c r="U154" s="46" t="s">
        <v>47</v>
      </c>
      <c r="V154" s="38"/>
      <c r="W154" s="169">
        <f t="shared" si="6"/>
        <v>0</v>
      </c>
      <c r="X154" s="169">
        <v>0</v>
      </c>
      <c r="Y154" s="169">
        <f t="shared" si="7"/>
        <v>0</v>
      </c>
      <c r="Z154" s="169">
        <v>0</v>
      </c>
      <c r="AA154" s="170">
        <f t="shared" si="8"/>
        <v>0</v>
      </c>
      <c r="AR154" s="22" t="s">
        <v>165</v>
      </c>
      <c r="AT154" s="22" t="s">
        <v>161</v>
      </c>
      <c r="AU154" s="22" t="s">
        <v>102</v>
      </c>
      <c r="AY154" s="22" t="s">
        <v>160</v>
      </c>
      <c r="BE154" s="107">
        <f t="shared" si="9"/>
        <v>0</v>
      </c>
      <c r="BF154" s="107">
        <f t="shared" si="10"/>
        <v>0</v>
      </c>
      <c r="BG154" s="107">
        <f t="shared" si="11"/>
        <v>0</v>
      </c>
      <c r="BH154" s="107">
        <f t="shared" si="12"/>
        <v>0</v>
      </c>
      <c r="BI154" s="107">
        <f t="shared" si="13"/>
        <v>0</v>
      </c>
      <c r="BJ154" s="22" t="s">
        <v>25</v>
      </c>
      <c r="BK154" s="107">
        <f t="shared" si="14"/>
        <v>0</v>
      </c>
      <c r="BL154" s="22" t="s">
        <v>165</v>
      </c>
      <c r="BM154" s="22" t="s">
        <v>198</v>
      </c>
    </row>
    <row r="155" spans="2:65" s="1" customFormat="1" ht="25.5" customHeight="1">
      <c r="B155" s="37"/>
      <c r="C155" s="164" t="s">
        <v>199</v>
      </c>
      <c r="D155" s="164" t="s">
        <v>161</v>
      </c>
      <c r="E155" s="165" t="s">
        <v>200</v>
      </c>
      <c r="F155" s="259" t="s">
        <v>201</v>
      </c>
      <c r="G155" s="259"/>
      <c r="H155" s="259"/>
      <c r="I155" s="259"/>
      <c r="J155" s="166" t="s">
        <v>180</v>
      </c>
      <c r="K155" s="167">
        <v>17.63</v>
      </c>
      <c r="L155" s="260">
        <v>0</v>
      </c>
      <c r="M155" s="261"/>
      <c r="N155" s="262">
        <f t="shared" si="5"/>
        <v>0</v>
      </c>
      <c r="O155" s="262"/>
      <c r="P155" s="262"/>
      <c r="Q155" s="262"/>
      <c r="R155" s="39"/>
      <c r="T155" s="168" t="s">
        <v>23</v>
      </c>
      <c r="U155" s="46" t="s">
        <v>47</v>
      </c>
      <c r="V155" s="38"/>
      <c r="W155" s="169">
        <f t="shared" si="6"/>
        <v>0</v>
      </c>
      <c r="X155" s="169">
        <v>0</v>
      </c>
      <c r="Y155" s="169">
        <f t="shared" si="7"/>
        <v>0</v>
      </c>
      <c r="Z155" s="169">
        <v>0</v>
      </c>
      <c r="AA155" s="170">
        <f t="shared" si="8"/>
        <v>0</v>
      </c>
      <c r="AR155" s="22" t="s">
        <v>165</v>
      </c>
      <c r="AT155" s="22" t="s">
        <v>161</v>
      </c>
      <c r="AU155" s="22" t="s">
        <v>102</v>
      </c>
      <c r="AY155" s="22" t="s">
        <v>160</v>
      </c>
      <c r="BE155" s="107">
        <f t="shared" si="9"/>
        <v>0</v>
      </c>
      <c r="BF155" s="107">
        <f t="shared" si="10"/>
        <v>0</v>
      </c>
      <c r="BG155" s="107">
        <f t="shared" si="11"/>
        <v>0</v>
      </c>
      <c r="BH155" s="107">
        <f t="shared" si="12"/>
        <v>0</v>
      </c>
      <c r="BI155" s="107">
        <f t="shared" si="13"/>
        <v>0</v>
      </c>
      <c r="BJ155" s="22" t="s">
        <v>25</v>
      </c>
      <c r="BK155" s="107">
        <f t="shared" si="14"/>
        <v>0</v>
      </c>
      <c r="BL155" s="22" t="s">
        <v>165</v>
      </c>
      <c r="BM155" s="22" t="s">
        <v>202</v>
      </c>
    </row>
    <row r="156" spans="2:65" s="1" customFormat="1" ht="16.5" customHeight="1">
      <c r="B156" s="37"/>
      <c r="C156" s="164" t="s">
        <v>29</v>
      </c>
      <c r="D156" s="164" t="s">
        <v>161</v>
      </c>
      <c r="E156" s="165" t="s">
        <v>203</v>
      </c>
      <c r="F156" s="259" t="s">
        <v>204</v>
      </c>
      <c r="G156" s="259"/>
      <c r="H156" s="259"/>
      <c r="I156" s="259"/>
      <c r="J156" s="166" t="s">
        <v>180</v>
      </c>
      <c r="K156" s="167">
        <v>17.63</v>
      </c>
      <c r="L156" s="260">
        <v>0</v>
      </c>
      <c r="M156" s="261"/>
      <c r="N156" s="262">
        <f t="shared" si="5"/>
        <v>0</v>
      </c>
      <c r="O156" s="262"/>
      <c r="P156" s="262"/>
      <c r="Q156" s="262"/>
      <c r="R156" s="39"/>
      <c r="T156" s="168" t="s">
        <v>23</v>
      </c>
      <c r="U156" s="46" t="s">
        <v>47</v>
      </c>
      <c r="V156" s="38"/>
      <c r="W156" s="169">
        <f t="shared" si="6"/>
        <v>0</v>
      </c>
      <c r="X156" s="169">
        <v>0</v>
      </c>
      <c r="Y156" s="169">
        <f t="shared" si="7"/>
        <v>0</v>
      </c>
      <c r="Z156" s="169">
        <v>0</v>
      </c>
      <c r="AA156" s="170">
        <f t="shared" si="8"/>
        <v>0</v>
      </c>
      <c r="AR156" s="22" t="s">
        <v>165</v>
      </c>
      <c r="AT156" s="22" t="s">
        <v>161</v>
      </c>
      <c r="AU156" s="22" t="s">
        <v>102</v>
      </c>
      <c r="AY156" s="22" t="s">
        <v>160</v>
      </c>
      <c r="BE156" s="107">
        <f t="shared" si="9"/>
        <v>0</v>
      </c>
      <c r="BF156" s="107">
        <f t="shared" si="10"/>
        <v>0</v>
      </c>
      <c r="BG156" s="107">
        <f t="shared" si="11"/>
        <v>0</v>
      </c>
      <c r="BH156" s="107">
        <f t="shared" si="12"/>
        <v>0</v>
      </c>
      <c r="BI156" s="107">
        <f t="shared" si="13"/>
        <v>0</v>
      </c>
      <c r="BJ156" s="22" t="s">
        <v>25</v>
      </c>
      <c r="BK156" s="107">
        <f t="shared" si="14"/>
        <v>0</v>
      </c>
      <c r="BL156" s="22" t="s">
        <v>165</v>
      </c>
      <c r="BM156" s="22" t="s">
        <v>205</v>
      </c>
    </row>
    <row r="157" spans="2:65" s="10" customFormat="1" ht="16.5" customHeight="1">
      <c r="B157" s="171"/>
      <c r="C157" s="172"/>
      <c r="D157" s="172"/>
      <c r="E157" s="173" t="s">
        <v>23</v>
      </c>
      <c r="F157" s="269" t="s">
        <v>206</v>
      </c>
      <c r="G157" s="270"/>
      <c r="H157" s="270"/>
      <c r="I157" s="270"/>
      <c r="J157" s="172"/>
      <c r="K157" s="174">
        <v>16.829999999999998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168</v>
      </c>
      <c r="AU157" s="178" t="s">
        <v>102</v>
      </c>
      <c r="AV157" s="10" t="s">
        <v>102</v>
      </c>
      <c r="AW157" s="10" t="s">
        <v>39</v>
      </c>
      <c r="AX157" s="10" t="s">
        <v>82</v>
      </c>
      <c r="AY157" s="178" t="s">
        <v>160</v>
      </c>
    </row>
    <row r="158" spans="2:65" s="10" customFormat="1" ht="16.5" customHeight="1">
      <c r="B158" s="171"/>
      <c r="C158" s="172"/>
      <c r="D158" s="172"/>
      <c r="E158" s="173" t="s">
        <v>23</v>
      </c>
      <c r="F158" s="275" t="s">
        <v>207</v>
      </c>
      <c r="G158" s="276"/>
      <c r="H158" s="276"/>
      <c r="I158" s="276"/>
      <c r="J158" s="172"/>
      <c r="K158" s="174">
        <v>0.8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168</v>
      </c>
      <c r="AU158" s="178" t="s">
        <v>102</v>
      </c>
      <c r="AV158" s="10" t="s">
        <v>102</v>
      </c>
      <c r="AW158" s="10" t="s">
        <v>39</v>
      </c>
      <c r="AX158" s="10" t="s">
        <v>82</v>
      </c>
      <c r="AY158" s="178" t="s">
        <v>160</v>
      </c>
    </row>
    <row r="159" spans="2:65" s="11" customFormat="1" ht="16.5" customHeight="1">
      <c r="B159" s="179"/>
      <c r="C159" s="180"/>
      <c r="D159" s="180"/>
      <c r="E159" s="181" t="s">
        <v>23</v>
      </c>
      <c r="F159" s="277" t="s">
        <v>208</v>
      </c>
      <c r="G159" s="278"/>
      <c r="H159" s="278"/>
      <c r="I159" s="278"/>
      <c r="J159" s="180"/>
      <c r="K159" s="182">
        <v>17.63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168</v>
      </c>
      <c r="AU159" s="186" t="s">
        <v>102</v>
      </c>
      <c r="AV159" s="11" t="s">
        <v>165</v>
      </c>
      <c r="AW159" s="11" t="s">
        <v>39</v>
      </c>
      <c r="AX159" s="11" t="s">
        <v>25</v>
      </c>
      <c r="AY159" s="186" t="s">
        <v>160</v>
      </c>
    </row>
    <row r="160" spans="2:65" s="1" customFormat="1" ht="25.5" customHeight="1">
      <c r="B160" s="37"/>
      <c r="C160" s="164" t="s">
        <v>209</v>
      </c>
      <c r="D160" s="164" t="s">
        <v>161</v>
      </c>
      <c r="E160" s="165" t="s">
        <v>210</v>
      </c>
      <c r="F160" s="259" t="s">
        <v>211</v>
      </c>
      <c r="G160" s="259"/>
      <c r="H160" s="259"/>
      <c r="I160" s="259"/>
      <c r="J160" s="166" t="s">
        <v>212</v>
      </c>
      <c r="K160" s="167">
        <v>31.734000000000002</v>
      </c>
      <c r="L160" s="260">
        <v>0</v>
      </c>
      <c r="M160" s="261"/>
      <c r="N160" s="262">
        <f>ROUND(L160*K160,2)</f>
        <v>0</v>
      </c>
      <c r="O160" s="262"/>
      <c r="P160" s="262"/>
      <c r="Q160" s="262"/>
      <c r="R160" s="39"/>
      <c r="T160" s="168" t="s">
        <v>23</v>
      </c>
      <c r="U160" s="46" t="s">
        <v>47</v>
      </c>
      <c r="V160" s="38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22" t="s">
        <v>165</v>
      </c>
      <c r="AT160" s="22" t="s">
        <v>161</v>
      </c>
      <c r="AU160" s="22" t="s">
        <v>102</v>
      </c>
      <c r="AY160" s="22" t="s">
        <v>160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2" t="s">
        <v>25</v>
      </c>
      <c r="BK160" s="107">
        <f>ROUND(L160*K160,2)</f>
        <v>0</v>
      </c>
      <c r="BL160" s="22" t="s">
        <v>165</v>
      </c>
      <c r="BM160" s="22" t="s">
        <v>213</v>
      </c>
    </row>
    <row r="161" spans="2:65" s="1" customFormat="1" ht="25.5" customHeight="1">
      <c r="B161" s="37"/>
      <c r="C161" s="164" t="s">
        <v>214</v>
      </c>
      <c r="D161" s="164" t="s">
        <v>161</v>
      </c>
      <c r="E161" s="165" t="s">
        <v>215</v>
      </c>
      <c r="F161" s="259" t="s">
        <v>216</v>
      </c>
      <c r="G161" s="259"/>
      <c r="H161" s="259"/>
      <c r="I161" s="259"/>
      <c r="J161" s="166" t="s">
        <v>180</v>
      </c>
      <c r="K161" s="167">
        <v>11.22</v>
      </c>
      <c r="L161" s="260">
        <v>0</v>
      </c>
      <c r="M161" s="261"/>
      <c r="N161" s="262">
        <f>ROUND(L161*K161,2)</f>
        <v>0</v>
      </c>
      <c r="O161" s="262"/>
      <c r="P161" s="262"/>
      <c r="Q161" s="262"/>
      <c r="R161" s="39"/>
      <c r="T161" s="168" t="s">
        <v>23</v>
      </c>
      <c r="U161" s="46" t="s">
        <v>47</v>
      </c>
      <c r="V161" s="38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22" t="s">
        <v>165</v>
      </c>
      <c r="AT161" s="22" t="s">
        <v>161</v>
      </c>
      <c r="AU161" s="22" t="s">
        <v>102</v>
      </c>
      <c r="AY161" s="22" t="s">
        <v>160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2" t="s">
        <v>25</v>
      </c>
      <c r="BK161" s="107">
        <f>ROUND(L161*K161,2)</f>
        <v>0</v>
      </c>
      <c r="BL161" s="22" t="s">
        <v>165</v>
      </c>
      <c r="BM161" s="22" t="s">
        <v>217</v>
      </c>
    </row>
    <row r="162" spans="2:65" s="10" customFormat="1" ht="16.5" customHeight="1">
      <c r="B162" s="171"/>
      <c r="C162" s="172"/>
      <c r="D162" s="172"/>
      <c r="E162" s="173" t="s">
        <v>23</v>
      </c>
      <c r="F162" s="269" t="s">
        <v>218</v>
      </c>
      <c r="G162" s="270"/>
      <c r="H162" s="270"/>
      <c r="I162" s="270"/>
      <c r="J162" s="172"/>
      <c r="K162" s="174">
        <v>11.22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168</v>
      </c>
      <c r="AU162" s="178" t="s">
        <v>102</v>
      </c>
      <c r="AV162" s="10" t="s">
        <v>102</v>
      </c>
      <c r="AW162" s="10" t="s">
        <v>39</v>
      </c>
      <c r="AX162" s="10" t="s">
        <v>25</v>
      </c>
      <c r="AY162" s="178" t="s">
        <v>160</v>
      </c>
    </row>
    <row r="163" spans="2:65" s="9" customFormat="1" ht="29.85" customHeight="1">
      <c r="B163" s="153"/>
      <c r="C163" s="154"/>
      <c r="D163" s="163" t="s">
        <v>112</v>
      </c>
      <c r="E163" s="163"/>
      <c r="F163" s="163"/>
      <c r="G163" s="163"/>
      <c r="H163" s="163"/>
      <c r="I163" s="163"/>
      <c r="J163" s="163"/>
      <c r="K163" s="163"/>
      <c r="L163" s="163"/>
      <c r="M163" s="163"/>
      <c r="N163" s="267">
        <f>BK163</f>
        <v>0</v>
      </c>
      <c r="O163" s="268"/>
      <c r="P163" s="268"/>
      <c r="Q163" s="268"/>
      <c r="R163" s="156"/>
      <c r="T163" s="157"/>
      <c r="U163" s="154"/>
      <c r="V163" s="154"/>
      <c r="W163" s="158">
        <f>SUM(W164:W169)</f>
        <v>0</v>
      </c>
      <c r="X163" s="154"/>
      <c r="Y163" s="158">
        <f>SUM(Y164:Y169)</f>
        <v>1.805072</v>
      </c>
      <c r="Z163" s="154"/>
      <c r="AA163" s="159">
        <f>SUM(AA164:AA169)</f>
        <v>0</v>
      </c>
      <c r="AR163" s="160" t="s">
        <v>25</v>
      </c>
      <c r="AT163" s="161" t="s">
        <v>81</v>
      </c>
      <c r="AU163" s="161" t="s">
        <v>25</v>
      </c>
      <c r="AY163" s="160" t="s">
        <v>160</v>
      </c>
      <c r="BK163" s="162">
        <f>SUM(BK164:BK169)</f>
        <v>0</v>
      </c>
    </row>
    <row r="164" spans="2:65" s="1" customFormat="1" ht="16.5" customHeight="1">
      <c r="B164" s="37"/>
      <c r="C164" s="164" t="s">
        <v>219</v>
      </c>
      <c r="D164" s="164" t="s">
        <v>161</v>
      </c>
      <c r="E164" s="165" t="s">
        <v>220</v>
      </c>
      <c r="F164" s="259" t="s">
        <v>221</v>
      </c>
      <c r="G164" s="259"/>
      <c r="H164" s="259"/>
      <c r="I164" s="259"/>
      <c r="J164" s="166" t="s">
        <v>180</v>
      </c>
      <c r="K164" s="167">
        <v>0.8</v>
      </c>
      <c r="L164" s="260">
        <v>0</v>
      </c>
      <c r="M164" s="261"/>
      <c r="N164" s="262">
        <f>ROUND(L164*K164,2)</f>
        <v>0</v>
      </c>
      <c r="O164" s="262"/>
      <c r="P164" s="262"/>
      <c r="Q164" s="262"/>
      <c r="R164" s="39"/>
      <c r="T164" s="168" t="s">
        <v>23</v>
      </c>
      <c r="U164" s="46" t="s">
        <v>47</v>
      </c>
      <c r="V164" s="38"/>
      <c r="W164" s="169">
        <f>V164*K164</f>
        <v>0</v>
      </c>
      <c r="X164" s="169">
        <v>2.2563399999999998</v>
      </c>
      <c r="Y164" s="169">
        <f>X164*K164</f>
        <v>1.805072</v>
      </c>
      <c r="Z164" s="169">
        <v>0</v>
      </c>
      <c r="AA164" s="170">
        <f>Z164*K164</f>
        <v>0</v>
      </c>
      <c r="AR164" s="22" t="s">
        <v>165</v>
      </c>
      <c r="AT164" s="22" t="s">
        <v>161</v>
      </c>
      <c r="AU164" s="22" t="s">
        <v>102</v>
      </c>
      <c r="AY164" s="22" t="s">
        <v>160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2" t="s">
        <v>25</v>
      </c>
      <c r="BK164" s="107">
        <f>ROUND(L164*K164,2)</f>
        <v>0</v>
      </c>
      <c r="BL164" s="22" t="s">
        <v>165</v>
      </c>
      <c r="BM164" s="22" t="s">
        <v>222</v>
      </c>
    </row>
    <row r="165" spans="2:65" s="12" customFormat="1" ht="16.5" customHeight="1">
      <c r="B165" s="187"/>
      <c r="C165" s="188"/>
      <c r="D165" s="188"/>
      <c r="E165" s="189" t="s">
        <v>23</v>
      </c>
      <c r="F165" s="279" t="s">
        <v>223</v>
      </c>
      <c r="G165" s="280"/>
      <c r="H165" s="280"/>
      <c r="I165" s="280"/>
      <c r="J165" s="188"/>
      <c r="K165" s="189" t="s">
        <v>23</v>
      </c>
      <c r="L165" s="188"/>
      <c r="M165" s="188"/>
      <c r="N165" s="188"/>
      <c r="O165" s="188"/>
      <c r="P165" s="188"/>
      <c r="Q165" s="188"/>
      <c r="R165" s="190"/>
      <c r="T165" s="191"/>
      <c r="U165" s="188"/>
      <c r="V165" s="188"/>
      <c r="W165" s="188"/>
      <c r="X165" s="188"/>
      <c r="Y165" s="188"/>
      <c r="Z165" s="188"/>
      <c r="AA165" s="192"/>
      <c r="AT165" s="193" t="s">
        <v>168</v>
      </c>
      <c r="AU165" s="193" t="s">
        <v>102</v>
      </c>
      <c r="AV165" s="12" t="s">
        <v>25</v>
      </c>
      <c r="AW165" s="12" t="s">
        <v>39</v>
      </c>
      <c r="AX165" s="12" t="s">
        <v>82</v>
      </c>
      <c r="AY165" s="193" t="s">
        <v>160</v>
      </c>
    </row>
    <row r="166" spans="2:65" s="10" customFormat="1" ht="16.5" customHeight="1">
      <c r="B166" s="171"/>
      <c r="C166" s="172"/>
      <c r="D166" s="172"/>
      <c r="E166" s="173" t="s">
        <v>23</v>
      </c>
      <c r="F166" s="275" t="s">
        <v>224</v>
      </c>
      <c r="G166" s="276"/>
      <c r="H166" s="276"/>
      <c r="I166" s="276"/>
      <c r="J166" s="172"/>
      <c r="K166" s="174">
        <v>0.32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168</v>
      </c>
      <c r="AU166" s="178" t="s">
        <v>102</v>
      </c>
      <c r="AV166" s="10" t="s">
        <v>102</v>
      </c>
      <c r="AW166" s="10" t="s">
        <v>39</v>
      </c>
      <c r="AX166" s="10" t="s">
        <v>82</v>
      </c>
      <c r="AY166" s="178" t="s">
        <v>160</v>
      </c>
    </row>
    <row r="167" spans="2:65" s="12" customFormat="1" ht="16.5" customHeight="1">
      <c r="B167" s="187"/>
      <c r="C167" s="188"/>
      <c r="D167" s="188"/>
      <c r="E167" s="189" t="s">
        <v>23</v>
      </c>
      <c r="F167" s="281" t="s">
        <v>225</v>
      </c>
      <c r="G167" s="282"/>
      <c r="H167" s="282"/>
      <c r="I167" s="282"/>
      <c r="J167" s="188"/>
      <c r="K167" s="189" t="s">
        <v>23</v>
      </c>
      <c r="L167" s="188"/>
      <c r="M167" s="188"/>
      <c r="N167" s="188"/>
      <c r="O167" s="188"/>
      <c r="P167" s="188"/>
      <c r="Q167" s="188"/>
      <c r="R167" s="190"/>
      <c r="T167" s="191"/>
      <c r="U167" s="188"/>
      <c r="V167" s="188"/>
      <c r="W167" s="188"/>
      <c r="X167" s="188"/>
      <c r="Y167" s="188"/>
      <c r="Z167" s="188"/>
      <c r="AA167" s="192"/>
      <c r="AT167" s="193" t="s">
        <v>168</v>
      </c>
      <c r="AU167" s="193" t="s">
        <v>102</v>
      </c>
      <c r="AV167" s="12" t="s">
        <v>25</v>
      </c>
      <c r="AW167" s="12" t="s">
        <v>39</v>
      </c>
      <c r="AX167" s="12" t="s">
        <v>82</v>
      </c>
      <c r="AY167" s="193" t="s">
        <v>160</v>
      </c>
    </row>
    <row r="168" spans="2:65" s="10" customFormat="1" ht="16.5" customHeight="1">
      <c r="B168" s="171"/>
      <c r="C168" s="172"/>
      <c r="D168" s="172"/>
      <c r="E168" s="173" t="s">
        <v>23</v>
      </c>
      <c r="F168" s="275" t="s">
        <v>226</v>
      </c>
      <c r="G168" s="276"/>
      <c r="H168" s="276"/>
      <c r="I168" s="276"/>
      <c r="J168" s="172"/>
      <c r="K168" s="174">
        <v>0.48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168</v>
      </c>
      <c r="AU168" s="178" t="s">
        <v>102</v>
      </c>
      <c r="AV168" s="10" t="s">
        <v>102</v>
      </c>
      <c r="AW168" s="10" t="s">
        <v>39</v>
      </c>
      <c r="AX168" s="10" t="s">
        <v>82</v>
      </c>
      <c r="AY168" s="178" t="s">
        <v>160</v>
      </c>
    </row>
    <row r="169" spans="2:65" s="11" customFormat="1" ht="16.5" customHeight="1">
      <c r="B169" s="179"/>
      <c r="C169" s="180"/>
      <c r="D169" s="180"/>
      <c r="E169" s="181" t="s">
        <v>23</v>
      </c>
      <c r="F169" s="277" t="s">
        <v>208</v>
      </c>
      <c r="G169" s="278"/>
      <c r="H169" s="278"/>
      <c r="I169" s="278"/>
      <c r="J169" s="180"/>
      <c r="K169" s="182">
        <v>0.8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168</v>
      </c>
      <c r="AU169" s="186" t="s">
        <v>102</v>
      </c>
      <c r="AV169" s="11" t="s">
        <v>165</v>
      </c>
      <c r="AW169" s="11" t="s">
        <v>39</v>
      </c>
      <c r="AX169" s="11" t="s">
        <v>25</v>
      </c>
      <c r="AY169" s="186" t="s">
        <v>160</v>
      </c>
    </row>
    <row r="170" spans="2:65" s="9" customFormat="1" ht="29.85" customHeight="1">
      <c r="B170" s="153"/>
      <c r="C170" s="154"/>
      <c r="D170" s="163" t="s">
        <v>113</v>
      </c>
      <c r="E170" s="163"/>
      <c r="F170" s="163"/>
      <c r="G170" s="163"/>
      <c r="H170" s="163"/>
      <c r="I170" s="163"/>
      <c r="J170" s="163"/>
      <c r="K170" s="163"/>
      <c r="L170" s="163"/>
      <c r="M170" s="163"/>
      <c r="N170" s="267">
        <f>BK170</f>
        <v>0</v>
      </c>
      <c r="O170" s="268"/>
      <c r="P170" s="268"/>
      <c r="Q170" s="268"/>
      <c r="R170" s="156"/>
      <c r="T170" s="157"/>
      <c r="U170" s="154"/>
      <c r="V170" s="154"/>
      <c r="W170" s="158">
        <f>SUM(W171:W184)</f>
        <v>0</v>
      </c>
      <c r="X170" s="154"/>
      <c r="Y170" s="158">
        <f>SUM(Y171:Y184)</f>
        <v>2.3792225899999999</v>
      </c>
      <c r="Z170" s="154"/>
      <c r="AA170" s="159">
        <f>SUM(AA171:AA184)</f>
        <v>0</v>
      </c>
      <c r="AR170" s="160" t="s">
        <v>25</v>
      </c>
      <c r="AT170" s="161" t="s">
        <v>81</v>
      </c>
      <c r="AU170" s="161" t="s">
        <v>25</v>
      </c>
      <c r="AY170" s="160" t="s">
        <v>160</v>
      </c>
      <c r="BK170" s="162">
        <f>SUM(BK171:BK184)</f>
        <v>0</v>
      </c>
    </row>
    <row r="171" spans="2:65" s="1" customFormat="1" ht="38.25" customHeight="1">
      <c r="B171" s="37"/>
      <c r="C171" s="164" t="s">
        <v>227</v>
      </c>
      <c r="D171" s="164" t="s">
        <v>161</v>
      </c>
      <c r="E171" s="165" t="s">
        <v>228</v>
      </c>
      <c r="F171" s="259" t="s">
        <v>229</v>
      </c>
      <c r="G171" s="259"/>
      <c r="H171" s="259"/>
      <c r="I171" s="259"/>
      <c r="J171" s="166" t="s">
        <v>164</v>
      </c>
      <c r="K171" s="167">
        <v>2.1829999999999998</v>
      </c>
      <c r="L171" s="260">
        <v>0</v>
      </c>
      <c r="M171" s="261"/>
      <c r="N171" s="262">
        <f>ROUND(L171*K171,2)</f>
        <v>0</v>
      </c>
      <c r="O171" s="262"/>
      <c r="P171" s="262"/>
      <c r="Q171" s="262"/>
      <c r="R171" s="39"/>
      <c r="T171" s="168" t="s">
        <v>23</v>
      </c>
      <c r="U171" s="46" t="s">
        <v>47</v>
      </c>
      <c r="V171" s="38"/>
      <c r="W171" s="169">
        <f>V171*K171</f>
        <v>0</v>
      </c>
      <c r="X171" s="169">
        <v>0.21023</v>
      </c>
      <c r="Y171" s="169">
        <f>X171*K171</f>
        <v>0.45893208999999996</v>
      </c>
      <c r="Z171" s="169">
        <v>0</v>
      </c>
      <c r="AA171" s="170">
        <f>Z171*K171</f>
        <v>0</v>
      </c>
      <c r="AR171" s="22" t="s">
        <v>165</v>
      </c>
      <c r="AT171" s="22" t="s">
        <v>161</v>
      </c>
      <c r="AU171" s="22" t="s">
        <v>102</v>
      </c>
      <c r="AY171" s="22" t="s">
        <v>160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2" t="s">
        <v>25</v>
      </c>
      <c r="BK171" s="107">
        <f>ROUND(L171*K171,2)</f>
        <v>0</v>
      </c>
      <c r="BL171" s="22" t="s">
        <v>165</v>
      </c>
      <c r="BM171" s="22" t="s">
        <v>230</v>
      </c>
    </row>
    <row r="172" spans="2:65" s="10" customFormat="1" ht="16.5" customHeight="1">
      <c r="B172" s="171"/>
      <c r="C172" s="172"/>
      <c r="D172" s="172"/>
      <c r="E172" s="173" t="s">
        <v>23</v>
      </c>
      <c r="F172" s="269" t="s">
        <v>231</v>
      </c>
      <c r="G172" s="270"/>
      <c r="H172" s="270"/>
      <c r="I172" s="270"/>
      <c r="J172" s="172"/>
      <c r="K172" s="174">
        <v>2.1829999999999998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168</v>
      </c>
      <c r="AU172" s="178" t="s">
        <v>102</v>
      </c>
      <c r="AV172" s="10" t="s">
        <v>102</v>
      </c>
      <c r="AW172" s="10" t="s">
        <v>39</v>
      </c>
      <c r="AX172" s="10" t="s">
        <v>25</v>
      </c>
      <c r="AY172" s="178" t="s">
        <v>160</v>
      </c>
    </row>
    <row r="173" spans="2:65" s="1" customFormat="1" ht="25.5" customHeight="1">
      <c r="B173" s="37"/>
      <c r="C173" s="164" t="s">
        <v>11</v>
      </c>
      <c r="D173" s="164" t="s">
        <v>161</v>
      </c>
      <c r="E173" s="165" t="s">
        <v>232</v>
      </c>
      <c r="F173" s="259" t="s">
        <v>233</v>
      </c>
      <c r="G173" s="259"/>
      <c r="H173" s="259"/>
      <c r="I173" s="259"/>
      <c r="J173" s="166" t="s">
        <v>234</v>
      </c>
      <c r="K173" s="167">
        <v>1</v>
      </c>
      <c r="L173" s="260">
        <v>0</v>
      </c>
      <c r="M173" s="261"/>
      <c r="N173" s="262">
        <f>ROUND(L173*K173,2)</f>
        <v>0</v>
      </c>
      <c r="O173" s="262"/>
      <c r="P173" s="262"/>
      <c r="Q173" s="262"/>
      <c r="R173" s="39"/>
      <c r="T173" s="168" t="s">
        <v>23</v>
      </c>
      <c r="U173" s="46" t="s">
        <v>47</v>
      </c>
      <c r="V173" s="38"/>
      <c r="W173" s="169">
        <f>V173*K173</f>
        <v>0</v>
      </c>
      <c r="X173" s="169">
        <v>0.17488999999999999</v>
      </c>
      <c r="Y173" s="169">
        <f>X173*K173</f>
        <v>0.17488999999999999</v>
      </c>
      <c r="Z173" s="169">
        <v>0</v>
      </c>
      <c r="AA173" s="170">
        <f>Z173*K173</f>
        <v>0</v>
      </c>
      <c r="AR173" s="22" t="s">
        <v>165</v>
      </c>
      <c r="AT173" s="22" t="s">
        <v>161</v>
      </c>
      <c r="AU173" s="22" t="s">
        <v>102</v>
      </c>
      <c r="AY173" s="22" t="s">
        <v>160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2" t="s">
        <v>25</v>
      </c>
      <c r="BK173" s="107">
        <f>ROUND(L173*K173,2)</f>
        <v>0</v>
      </c>
      <c r="BL173" s="22" t="s">
        <v>165</v>
      </c>
      <c r="BM173" s="22" t="s">
        <v>235</v>
      </c>
    </row>
    <row r="174" spans="2:65" s="1" customFormat="1" ht="38.25" customHeight="1">
      <c r="B174" s="37"/>
      <c r="C174" s="194" t="s">
        <v>236</v>
      </c>
      <c r="D174" s="194" t="s">
        <v>237</v>
      </c>
      <c r="E174" s="195" t="s">
        <v>238</v>
      </c>
      <c r="F174" s="271" t="s">
        <v>239</v>
      </c>
      <c r="G174" s="271"/>
      <c r="H174" s="271"/>
      <c r="I174" s="271"/>
      <c r="J174" s="196" t="s">
        <v>240</v>
      </c>
      <c r="K174" s="197">
        <v>3</v>
      </c>
      <c r="L174" s="272">
        <v>0</v>
      </c>
      <c r="M174" s="273"/>
      <c r="N174" s="274">
        <f>ROUND(L174*K174,2)</f>
        <v>0</v>
      </c>
      <c r="O174" s="262"/>
      <c r="P174" s="262"/>
      <c r="Q174" s="262"/>
      <c r="R174" s="39"/>
      <c r="T174" s="168" t="s">
        <v>23</v>
      </c>
      <c r="U174" s="46" t="s">
        <v>47</v>
      </c>
      <c r="V174" s="38"/>
      <c r="W174" s="169">
        <f>V174*K174</f>
        <v>0</v>
      </c>
      <c r="X174" s="169">
        <v>9.6699999999999998E-3</v>
      </c>
      <c r="Y174" s="169">
        <f>X174*K174</f>
        <v>2.9010000000000001E-2</v>
      </c>
      <c r="Z174" s="169">
        <v>0</v>
      </c>
      <c r="AA174" s="170">
        <f>Z174*K174</f>
        <v>0</v>
      </c>
      <c r="AR174" s="22" t="s">
        <v>195</v>
      </c>
      <c r="AT174" s="22" t="s">
        <v>237</v>
      </c>
      <c r="AU174" s="22" t="s">
        <v>102</v>
      </c>
      <c r="AY174" s="22" t="s">
        <v>160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2" t="s">
        <v>25</v>
      </c>
      <c r="BK174" s="107">
        <f>ROUND(L174*K174,2)</f>
        <v>0</v>
      </c>
      <c r="BL174" s="22" t="s">
        <v>165</v>
      </c>
      <c r="BM174" s="22" t="s">
        <v>241</v>
      </c>
    </row>
    <row r="175" spans="2:65" s="1" customFormat="1" ht="38.25" customHeight="1">
      <c r="B175" s="37"/>
      <c r="C175" s="164" t="s">
        <v>242</v>
      </c>
      <c r="D175" s="164" t="s">
        <v>161</v>
      </c>
      <c r="E175" s="165" t="s">
        <v>243</v>
      </c>
      <c r="F175" s="259" t="s">
        <v>244</v>
      </c>
      <c r="G175" s="259"/>
      <c r="H175" s="259"/>
      <c r="I175" s="259"/>
      <c r="J175" s="166" t="s">
        <v>164</v>
      </c>
      <c r="K175" s="167">
        <v>4.32</v>
      </c>
      <c r="L175" s="260">
        <v>0</v>
      </c>
      <c r="M175" s="261"/>
      <c r="N175" s="262">
        <f>ROUND(L175*K175,2)</f>
        <v>0</v>
      </c>
      <c r="O175" s="262"/>
      <c r="P175" s="262"/>
      <c r="Q175" s="262"/>
      <c r="R175" s="39"/>
      <c r="T175" s="168" t="s">
        <v>23</v>
      </c>
      <c r="U175" s="46" t="s">
        <v>47</v>
      </c>
      <c r="V175" s="38"/>
      <c r="W175" s="169">
        <f>V175*K175</f>
        <v>0</v>
      </c>
      <c r="X175" s="169">
        <v>0.14993999999999999</v>
      </c>
      <c r="Y175" s="169">
        <f>X175*K175</f>
        <v>0.64774080000000001</v>
      </c>
      <c r="Z175" s="169">
        <v>0</v>
      </c>
      <c r="AA175" s="170">
        <f>Z175*K175</f>
        <v>0</v>
      </c>
      <c r="AR175" s="22" t="s">
        <v>165</v>
      </c>
      <c r="AT175" s="22" t="s">
        <v>161</v>
      </c>
      <c r="AU175" s="22" t="s">
        <v>102</v>
      </c>
      <c r="AY175" s="22" t="s">
        <v>160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2" t="s">
        <v>25</v>
      </c>
      <c r="BK175" s="107">
        <f>ROUND(L175*K175,2)</f>
        <v>0</v>
      </c>
      <c r="BL175" s="22" t="s">
        <v>165</v>
      </c>
      <c r="BM175" s="22" t="s">
        <v>245</v>
      </c>
    </row>
    <row r="176" spans="2:65" s="12" customFormat="1" ht="16.5" customHeight="1">
      <c r="B176" s="187"/>
      <c r="C176" s="188"/>
      <c r="D176" s="188"/>
      <c r="E176" s="189" t="s">
        <v>23</v>
      </c>
      <c r="F176" s="279" t="s">
        <v>246</v>
      </c>
      <c r="G176" s="280"/>
      <c r="H176" s="280"/>
      <c r="I176" s="280"/>
      <c r="J176" s="188"/>
      <c r="K176" s="189" t="s">
        <v>23</v>
      </c>
      <c r="L176" s="188"/>
      <c r="M176" s="188"/>
      <c r="N176" s="188"/>
      <c r="O176" s="188"/>
      <c r="P176" s="188"/>
      <c r="Q176" s="188"/>
      <c r="R176" s="190"/>
      <c r="T176" s="191"/>
      <c r="U176" s="188"/>
      <c r="V176" s="188"/>
      <c r="W176" s="188"/>
      <c r="X176" s="188"/>
      <c r="Y176" s="188"/>
      <c r="Z176" s="188"/>
      <c r="AA176" s="192"/>
      <c r="AT176" s="193" t="s">
        <v>168</v>
      </c>
      <c r="AU176" s="193" t="s">
        <v>102</v>
      </c>
      <c r="AV176" s="12" t="s">
        <v>25</v>
      </c>
      <c r="AW176" s="12" t="s">
        <v>39</v>
      </c>
      <c r="AX176" s="12" t="s">
        <v>82</v>
      </c>
      <c r="AY176" s="193" t="s">
        <v>160</v>
      </c>
    </row>
    <row r="177" spans="2:65" s="10" customFormat="1" ht="16.5" customHeight="1">
      <c r="B177" s="171"/>
      <c r="C177" s="172"/>
      <c r="D177" s="172"/>
      <c r="E177" s="173" t="s">
        <v>23</v>
      </c>
      <c r="F177" s="275" t="s">
        <v>247</v>
      </c>
      <c r="G177" s="276"/>
      <c r="H177" s="276"/>
      <c r="I177" s="276"/>
      <c r="J177" s="172"/>
      <c r="K177" s="174">
        <v>4.32</v>
      </c>
      <c r="L177" s="172"/>
      <c r="M177" s="172"/>
      <c r="N177" s="172"/>
      <c r="O177" s="172"/>
      <c r="P177" s="172"/>
      <c r="Q177" s="172"/>
      <c r="R177" s="175"/>
      <c r="T177" s="176"/>
      <c r="U177" s="172"/>
      <c r="V177" s="172"/>
      <c r="W177" s="172"/>
      <c r="X177" s="172"/>
      <c r="Y177" s="172"/>
      <c r="Z177" s="172"/>
      <c r="AA177" s="177"/>
      <c r="AT177" s="178" t="s">
        <v>168</v>
      </c>
      <c r="AU177" s="178" t="s">
        <v>102</v>
      </c>
      <c r="AV177" s="10" t="s">
        <v>102</v>
      </c>
      <c r="AW177" s="10" t="s">
        <v>39</v>
      </c>
      <c r="AX177" s="10" t="s">
        <v>25</v>
      </c>
      <c r="AY177" s="178" t="s">
        <v>160</v>
      </c>
    </row>
    <row r="178" spans="2:65" s="1" customFormat="1" ht="38.25" customHeight="1">
      <c r="B178" s="37"/>
      <c r="C178" s="164" t="s">
        <v>248</v>
      </c>
      <c r="D178" s="164" t="s">
        <v>161</v>
      </c>
      <c r="E178" s="165" t="s">
        <v>249</v>
      </c>
      <c r="F178" s="259" t="s">
        <v>250</v>
      </c>
      <c r="G178" s="259"/>
      <c r="H178" s="259"/>
      <c r="I178" s="259"/>
      <c r="J178" s="166" t="s">
        <v>164</v>
      </c>
      <c r="K178" s="167">
        <v>9.3350000000000009</v>
      </c>
      <c r="L178" s="260">
        <v>0</v>
      </c>
      <c r="M178" s="261"/>
      <c r="N178" s="262">
        <f>ROUND(L178*K178,2)</f>
        <v>0</v>
      </c>
      <c r="O178" s="262"/>
      <c r="P178" s="262"/>
      <c r="Q178" s="262"/>
      <c r="R178" s="39"/>
      <c r="T178" s="168" t="s">
        <v>23</v>
      </c>
      <c r="U178" s="46" t="s">
        <v>47</v>
      </c>
      <c r="V178" s="38"/>
      <c r="W178" s="169">
        <f>V178*K178</f>
        <v>0</v>
      </c>
      <c r="X178" s="169">
        <v>6.9819999999999993E-2</v>
      </c>
      <c r="Y178" s="169">
        <f>X178*K178</f>
        <v>0.65176970000000001</v>
      </c>
      <c r="Z178" s="169">
        <v>0</v>
      </c>
      <c r="AA178" s="170">
        <f>Z178*K178</f>
        <v>0</v>
      </c>
      <c r="AR178" s="22" t="s">
        <v>165</v>
      </c>
      <c r="AT178" s="22" t="s">
        <v>161</v>
      </c>
      <c r="AU178" s="22" t="s">
        <v>102</v>
      </c>
      <c r="AY178" s="22" t="s">
        <v>160</v>
      </c>
      <c r="BE178" s="107">
        <f>IF(U178="základní",N178,0)</f>
        <v>0</v>
      </c>
      <c r="BF178" s="107">
        <f>IF(U178="snížená",N178,0)</f>
        <v>0</v>
      </c>
      <c r="BG178" s="107">
        <f>IF(U178="zákl. přenesená",N178,0)</f>
        <v>0</v>
      </c>
      <c r="BH178" s="107">
        <f>IF(U178="sníž. přenesená",N178,0)</f>
        <v>0</v>
      </c>
      <c r="BI178" s="107">
        <f>IF(U178="nulová",N178,0)</f>
        <v>0</v>
      </c>
      <c r="BJ178" s="22" t="s">
        <v>25</v>
      </c>
      <c r="BK178" s="107">
        <f>ROUND(L178*K178,2)</f>
        <v>0</v>
      </c>
      <c r="BL178" s="22" t="s">
        <v>165</v>
      </c>
      <c r="BM178" s="22" t="s">
        <v>251</v>
      </c>
    </row>
    <row r="179" spans="2:65" s="12" customFormat="1" ht="16.5" customHeight="1">
      <c r="B179" s="187"/>
      <c r="C179" s="188"/>
      <c r="D179" s="188"/>
      <c r="E179" s="189" t="s">
        <v>23</v>
      </c>
      <c r="F179" s="279" t="s">
        <v>252</v>
      </c>
      <c r="G179" s="280"/>
      <c r="H179" s="280"/>
      <c r="I179" s="280"/>
      <c r="J179" s="188"/>
      <c r="K179" s="189" t="s">
        <v>23</v>
      </c>
      <c r="L179" s="188"/>
      <c r="M179" s="188"/>
      <c r="N179" s="188"/>
      <c r="O179" s="188"/>
      <c r="P179" s="188"/>
      <c r="Q179" s="188"/>
      <c r="R179" s="190"/>
      <c r="T179" s="191"/>
      <c r="U179" s="188"/>
      <c r="V179" s="188"/>
      <c r="W179" s="188"/>
      <c r="X179" s="188"/>
      <c r="Y179" s="188"/>
      <c r="Z179" s="188"/>
      <c r="AA179" s="192"/>
      <c r="AT179" s="193" t="s">
        <v>168</v>
      </c>
      <c r="AU179" s="193" t="s">
        <v>102</v>
      </c>
      <c r="AV179" s="12" t="s">
        <v>25</v>
      </c>
      <c r="AW179" s="12" t="s">
        <v>39</v>
      </c>
      <c r="AX179" s="12" t="s">
        <v>82</v>
      </c>
      <c r="AY179" s="193" t="s">
        <v>160</v>
      </c>
    </row>
    <row r="180" spans="2:65" s="10" customFormat="1" ht="16.5" customHeight="1">
      <c r="B180" s="171"/>
      <c r="C180" s="172"/>
      <c r="D180" s="172"/>
      <c r="E180" s="173" t="s">
        <v>23</v>
      </c>
      <c r="F180" s="275" t="s">
        <v>253</v>
      </c>
      <c r="G180" s="276"/>
      <c r="H180" s="276"/>
      <c r="I180" s="276"/>
      <c r="J180" s="172"/>
      <c r="K180" s="174">
        <v>6.335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168</v>
      </c>
      <c r="AU180" s="178" t="s">
        <v>102</v>
      </c>
      <c r="AV180" s="10" t="s">
        <v>102</v>
      </c>
      <c r="AW180" s="10" t="s">
        <v>39</v>
      </c>
      <c r="AX180" s="10" t="s">
        <v>82</v>
      </c>
      <c r="AY180" s="178" t="s">
        <v>160</v>
      </c>
    </row>
    <row r="181" spans="2:65" s="12" customFormat="1" ht="16.5" customHeight="1">
      <c r="B181" s="187"/>
      <c r="C181" s="188"/>
      <c r="D181" s="188"/>
      <c r="E181" s="189" t="s">
        <v>23</v>
      </c>
      <c r="F181" s="281" t="s">
        <v>254</v>
      </c>
      <c r="G181" s="282"/>
      <c r="H181" s="282"/>
      <c r="I181" s="282"/>
      <c r="J181" s="188"/>
      <c r="K181" s="189" t="s">
        <v>23</v>
      </c>
      <c r="L181" s="188"/>
      <c r="M181" s="188"/>
      <c r="N181" s="188"/>
      <c r="O181" s="188"/>
      <c r="P181" s="188"/>
      <c r="Q181" s="188"/>
      <c r="R181" s="190"/>
      <c r="T181" s="191"/>
      <c r="U181" s="188"/>
      <c r="V181" s="188"/>
      <c r="W181" s="188"/>
      <c r="X181" s="188"/>
      <c r="Y181" s="188"/>
      <c r="Z181" s="188"/>
      <c r="AA181" s="192"/>
      <c r="AT181" s="193" t="s">
        <v>168</v>
      </c>
      <c r="AU181" s="193" t="s">
        <v>102</v>
      </c>
      <c r="AV181" s="12" t="s">
        <v>25</v>
      </c>
      <c r="AW181" s="12" t="s">
        <v>39</v>
      </c>
      <c r="AX181" s="12" t="s">
        <v>82</v>
      </c>
      <c r="AY181" s="193" t="s">
        <v>160</v>
      </c>
    </row>
    <row r="182" spans="2:65" s="10" customFormat="1" ht="16.5" customHeight="1">
      <c r="B182" s="171"/>
      <c r="C182" s="172"/>
      <c r="D182" s="172"/>
      <c r="E182" s="173" t="s">
        <v>23</v>
      </c>
      <c r="F182" s="275" t="s">
        <v>255</v>
      </c>
      <c r="G182" s="276"/>
      <c r="H182" s="276"/>
      <c r="I182" s="276"/>
      <c r="J182" s="172"/>
      <c r="K182" s="174">
        <v>3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168</v>
      </c>
      <c r="AU182" s="178" t="s">
        <v>102</v>
      </c>
      <c r="AV182" s="10" t="s">
        <v>102</v>
      </c>
      <c r="AW182" s="10" t="s">
        <v>39</v>
      </c>
      <c r="AX182" s="10" t="s">
        <v>82</v>
      </c>
      <c r="AY182" s="178" t="s">
        <v>160</v>
      </c>
    </row>
    <row r="183" spans="2:65" s="11" customFormat="1" ht="16.5" customHeight="1">
      <c r="B183" s="179"/>
      <c r="C183" s="180"/>
      <c r="D183" s="180"/>
      <c r="E183" s="181" t="s">
        <v>23</v>
      </c>
      <c r="F183" s="277" t="s">
        <v>208</v>
      </c>
      <c r="G183" s="278"/>
      <c r="H183" s="278"/>
      <c r="I183" s="278"/>
      <c r="J183" s="180"/>
      <c r="K183" s="182">
        <v>9.3350000000000009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168</v>
      </c>
      <c r="AU183" s="186" t="s">
        <v>102</v>
      </c>
      <c r="AV183" s="11" t="s">
        <v>165</v>
      </c>
      <c r="AW183" s="11" t="s">
        <v>39</v>
      </c>
      <c r="AX183" s="11" t="s">
        <v>25</v>
      </c>
      <c r="AY183" s="186" t="s">
        <v>160</v>
      </c>
    </row>
    <row r="184" spans="2:65" s="1" customFormat="1" ht="38.25" customHeight="1">
      <c r="B184" s="37"/>
      <c r="C184" s="164" t="s">
        <v>256</v>
      </c>
      <c r="D184" s="164" t="s">
        <v>161</v>
      </c>
      <c r="E184" s="165" t="s">
        <v>257</v>
      </c>
      <c r="F184" s="259" t="s">
        <v>258</v>
      </c>
      <c r="G184" s="259"/>
      <c r="H184" s="259"/>
      <c r="I184" s="259"/>
      <c r="J184" s="166" t="s">
        <v>164</v>
      </c>
      <c r="K184" s="167">
        <v>4</v>
      </c>
      <c r="L184" s="260">
        <v>0</v>
      </c>
      <c r="M184" s="261"/>
      <c r="N184" s="262">
        <f>ROUND(L184*K184,2)</f>
        <v>0</v>
      </c>
      <c r="O184" s="262"/>
      <c r="P184" s="262"/>
      <c r="Q184" s="262"/>
      <c r="R184" s="39"/>
      <c r="T184" s="168" t="s">
        <v>23</v>
      </c>
      <c r="U184" s="46" t="s">
        <v>47</v>
      </c>
      <c r="V184" s="38"/>
      <c r="W184" s="169">
        <f>V184*K184</f>
        <v>0</v>
      </c>
      <c r="X184" s="169">
        <v>0.10421999999999999</v>
      </c>
      <c r="Y184" s="169">
        <f>X184*K184</f>
        <v>0.41687999999999997</v>
      </c>
      <c r="Z184" s="169">
        <v>0</v>
      </c>
      <c r="AA184" s="170">
        <f>Z184*K184</f>
        <v>0</v>
      </c>
      <c r="AR184" s="22" t="s">
        <v>165</v>
      </c>
      <c r="AT184" s="22" t="s">
        <v>161</v>
      </c>
      <c r="AU184" s="22" t="s">
        <v>102</v>
      </c>
      <c r="AY184" s="22" t="s">
        <v>160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2" t="s">
        <v>25</v>
      </c>
      <c r="BK184" s="107">
        <f>ROUND(L184*K184,2)</f>
        <v>0</v>
      </c>
      <c r="BL184" s="22" t="s">
        <v>165</v>
      </c>
      <c r="BM184" s="22" t="s">
        <v>259</v>
      </c>
    </row>
    <row r="185" spans="2:65" s="9" customFormat="1" ht="29.85" customHeight="1">
      <c r="B185" s="153"/>
      <c r="C185" s="154"/>
      <c r="D185" s="163" t="s">
        <v>114</v>
      </c>
      <c r="E185" s="163"/>
      <c r="F185" s="163"/>
      <c r="G185" s="163"/>
      <c r="H185" s="163"/>
      <c r="I185" s="163"/>
      <c r="J185" s="163"/>
      <c r="K185" s="163"/>
      <c r="L185" s="163"/>
      <c r="M185" s="163"/>
      <c r="N185" s="254">
        <f>BK185</f>
        <v>0</v>
      </c>
      <c r="O185" s="255"/>
      <c r="P185" s="255"/>
      <c r="Q185" s="255"/>
      <c r="R185" s="156"/>
      <c r="T185" s="157"/>
      <c r="U185" s="154"/>
      <c r="V185" s="154"/>
      <c r="W185" s="158">
        <f>SUM(W186:W190)</f>
        <v>0</v>
      </c>
      <c r="X185" s="154"/>
      <c r="Y185" s="158">
        <f>SUM(Y186:Y190)</f>
        <v>0.46558926</v>
      </c>
      <c r="Z185" s="154"/>
      <c r="AA185" s="159">
        <f>SUM(AA186:AA190)</f>
        <v>0</v>
      </c>
      <c r="AR185" s="160" t="s">
        <v>25</v>
      </c>
      <c r="AT185" s="161" t="s">
        <v>81</v>
      </c>
      <c r="AU185" s="161" t="s">
        <v>25</v>
      </c>
      <c r="AY185" s="160" t="s">
        <v>160</v>
      </c>
      <c r="BK185" s="162">
        <f>SUM(BK186:BK190)</f>
        <v>0</v>
      </c>
    </row>
    <row r="186" spans="2:65" s="1" customFormat="1" ht="25.5" customHeight="1">
      <c r="B186" s="37"/>
      <c r="C186" s="164" t="s">
        <v>260</v>
      </c>
      <c r="D186" s="164" t="s">
        <v>161</v>
      </c>
      <c r="E186" s="165" t="s">
        <v>261</v>
      </c>
      <c r="F186" s="259" t="s">
        <v>262</v>
      </c>
      <c r="G186" s="259"/>
      <c r="H186" s="259"/>
      <c r="I186" s="259"/>
      <c r="J186" s="166" t="s">
        <v>240</v>
      </c>
      <c r="K186" s="167">
        <v>4.45</v>
      </c>
      <c r="L186" s="260">
        <v>0</v>
      </c>
      <c r="M186" s="261"/>
      <c r="N186" s="262">
        <f>ROUND(L186*K186,2)</f>
        <v>0</v>
      </c>
      <c r="O186" s="262"/>
      <c r="P186" s="262"/>
      <c r="Q186" s="262"/>
      <c r="R186" s="39"/>
      <c r="T186" s="168" t="s">
        <v>23</v>
      </c>
      <c r="U186" s="46" t="s">
        <v>47</v>
      </c>
      <c r="V186" s="38"/>
      <c r="W186" s="169">
        <f>V186*K186</f>
        <v>0</v>
      </c>
      <c r="X186" s="169">
        <v>0.1016</v>
      </c>
      <c r="Y186" s="169">
        <f>X186*K186</f>
        <v>0.45212000000000002</v>
      </c>
      <c r="Z186" s="169">
        <v>0</v>
      </c>
      <c r="AA186" s="170">
        <f>Z186*K186</f>
        <v>0</v>
      </c>
      <c r="AR186" s="22" t="s">
        <v>165</v>
      </c>
      <c r="AT186" s="22" t="s">
        <v>161</v>
      </c>
      <c r="AU186" s="22" t="s">
        <v>102</v>
      </c>
      <c r="AY186" s="22" t="s">
        <v>160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2" t="s">
        <v>25</v>
      </c>
      <c r="BK186" s="107">
        <f>ROUND(L186*K186,2)</f>
        <v>0</v>
      </c>
      <c r="BL186" s="22" t="s">
        <v>165</v>
      </c>
      <c r="BM186" s="22" t="s">
        <v>263</v>
      </c>
    </row>
    <row r="187" spans="2:65" s="10" customFormat="1" ht="16.5" customHeight="1">
      <c r="B187" s="171"/>
      <c r="C187" s="172"/>
      <c r="D187" s="172"/>
      <c r="E187" s="173" t="s">
        <v>23</v>
      </c>
      <c r="F187" s="269" t="s">
        <v>264</v>
      </c>
      <c r="G187" s="270"/>
      <c r="H187" s="270"/>
      <c r="I187" s="270"/>
      <c r="J187" s="172"/>
      <c r="K187" s="174">
        <v>4.45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168</v>
      </c>
      <c r="AU187" s="178" t="s">
        <v>102</v>
      </c>
      <c r="AV187" s="10" t="s">
        <v>102</v>
      </c>
      <c r="AW187" s="10" t="s">
        <v>39</v>
      </c>
      <c r="AX187" s="10" t="s">
        <v>25</v>
      </c>
      <c r="AY187" s="178" t="s">
        <v>160</v>
      </c>
    </row>
    <row r="188" spans="2:65" s="1" customFormat="1" ht="25.5" customHeight="1">
      <c r="B188" s="37"/>
      <c r="C188" s="164" t="s">
        <v>10</v>
      </c>
      <c r="D188" s="164" t="s">
        <v>161</v>
      </c>
      <c r="E188" s="165" t="s">
        <v>265</v>
      </c>
      <c r="F188" s="259" t="s">
        <v>266</v>
      </c>
      <c r="G188" s="259"/>
      <c r="H188" s="259"/>
      <c r="I188" s="259"/>
      <c r="J188" s="166" t="s">
        <v>164</v>
      </c>
      <c r="K188" s="167">
        <v>2.0470000000000002</v>
      </c>
      <c r="L188" s="260">
        <v>0</v>
      </c>
      <c r="M188" s="261"/>
      <c r="N188" s="262">
        <f>ROUND(L188*K188,2)</f>
        <v>0</v>
      </c>
      <c r="O188" s="262"/>
      <c r="P188" s="262"/>
      <c r="Q188" s="262"/>
      <c r="R188" s="39"/>
      <c r="T188" s="168" t="s">
        <v>23</v>
      </c>
      <c r="U188" s="46" t="s">
        <v>47</v>
      </c>
      <c r="V188" s="38"/>
      <c r="W188" s="169">
        <f>V188*K188</f>
        <v>0</v>
      </c>
      <c r="X188" s="169">
        <v>6.5799999999999999E-3</v>
      </c>
      <c r="Y188" s="169">
        <f>X188*K188</f>
        <v>1.346926E-2</v>
      </c>
      <c r="Z188" s="169">
        <v>0</v>
      </c>
      <c r="AA188" s="170">
        <f>Z188*K188</f>
        <v>0</v>
      </c>
      <c r="AR188" s="22" t="s">
        <v>165</v>
      </c>
      <c r="AT188" s="22" t="s">
        <v>161</v>
      </c>
      <c r="AU188" s="22" t="s">
        <v>102</v>
      </c>
      <c r="AY188" s="22" t="s">
        <v>160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2" t="s">
        <v>25</v>
      </c>
      <c r="BK188" s="107">
        <f>ROUND(L188*K188,2)</f>
        <v>0</v>
      </c>
      <c r="BL188" s="22" t="s">
        <v>165</v>
      </c>
      <c r="BM188" s="22" t="s">
        <v>267</v>
      </c>
    </row>
    <row r="189" spans="2:65" s="10" customFormat="1" ht="16.5" customHeight="1">
      <c r="B189" s="171"/>
      <c r="C189" s="172"/>
      <c r="D189" s="172"/>
      <c r="E189" s="173" t="s">
        <v>23</v>
      </c>
      <c r="F189" s="269" t="s">
        <v>268</v>
      </c>
      <c r="G189" s="270"/>
      <c r="H189" s="270"/>
      <c r="I189" s="270"/>
      <c r="J189" s="172"/>
      <c r="K189" s="174">
        <v>2.0470000000000002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168</v>
      </c>
      <c r="AU189" s="178" t="s">
        <v>102</v>
      </c>
      <c r="AV189" s="10" t="s">
        <v>102</v>
      </c>
      <c r="AW189" s="10" t="s">
        <v>39</v>
      </c>
      <c r="AX189" s="10" t="s">
        <v>25</v>
      </c>
      <c r="AY189" s="178" t="s">
        <v>160</v>
      </c>
    </row>
    <row r="190" spans="2:65" s="1" customFormat="1" ht="25.5" customHeight="1">
      <c r="B190" s="37"/>
      <c r="C190" s="164" t="s">
        <v>269</v>
      </c>
      <c r="D190" s="164" t="s">
        <v>161</v>
      </c>
      <c r="E190" s="165" t="s">
        <v>270</v>
      </c>
      <c r="F190" s="259" t="s">
        <v>271</v>
      </c>
      <c r="G190" s="259"/>
      <c r="H190" s="259"/>
      <c r="I190" s="259"/>
      <c r="J190" s="166" t="s">
        <v>164</v>
      </c>
      <c r="K190" s="167">
        <v>2.0470000000000002</v>
      </c>
      <c r="L190" s="260">
        <v>0</v>
      </c>
      <c r="M190" s="261"/>
      <c r="N190" s="262">
        <f>ROUND(L190*K190,2)</f>
        <v>0</v>
      </c>
      <c r="O190" s="262"/>
      <c r="P190" s="262"/>
      <c r="Q190" s="262"/>
      <c r="R190" s="39"/>
      <c r="T190" s="168" t="s">
        <v>23</v>
      </c>
      <c r="U190" s="46" t="s">
        <v>47</v>
      </c>
      <c r="V190" s="38"/>
      <c r="W190" s="169">
        <f>V190*K190</f>
        <v>0</v>
      </c>
      <c r="X190" s="169">
        <v>0</v>
      </c>
      <c r="Y190" s="169">
        <f>X190*K190</f>
        <v>0</v>
      </c>
      <c r="Z190" s="169">
        <v>0</v>
      </c>
      <c r="AA190" s="170">
        <f>Z190*K190</f>
        <v>0</v>
      </c>
      <c r="AR190" s="22" t="s">
        <v>165</v>
      </c>
      <c r="AT190" s="22" t="s">
        <v>161</v>
      </c>
      <c r="AU190" s="22" t="s">
        <v>102</v>
      </c>
      <c r="AY190" s="22" t="s">
        <v>160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2" t="s">
        <v>25</v>
      </c>
      <c r="BK190" s="107">
        <f>ROUND(L190*K190,2)</f>
        <v>0</v>
      </c>
      <c r="BL190" s="22" t="s">
        <v>165</v>
      </c>
      <c r="BM190" s="22" t="s">
        <v>272</v>
      </c>
    </row>
    <row r="191" spans="2:65" s="9" customFormat="1" ht="29.85" customHeight="1">
      <c r="B191" s="153"/>
      <c r="C191" s="154"/>
      <c r="D191" s="163" t="s">
        <v>115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254">
        <f>BK191</f>
        <v>0</v>
      </c>
      <c r="O191" s="255"/>
      <c r="P191" s="255"/>
      <c r="Q191" s="255"/>
      <c r="R191" s="156"/>
      <c r="T191" s="157"/>
      <c r="U191" s="154"/>
      <c r="V191" s="154"/>
      <c r="W191" s="158">
        <f>SUM(W192:W201)</f>
        <v>0</v>
      </c>
      <c r="X191" s="154"/>
      <c r="Y191" s="158">
        <f>SUM(Y192:Y201)</f>
        <v>12.462083</v>
      </c>
      <c r="Z191" s="154"/>
      <c r="AA191" s="159">
        <f>SUM(AA192:AA201)</f>
        <v>0</v>
      </c>
      <c r="AR191" s="160" t="s">
        <v>25</v>
      </c>
      <c r="AT191" s="161" t="s">
        <v>81</v>
      </c>
      <c r="AU191" s="161" t="s">
        <v>25</v>
      </c>
      <c r="AY191" s="160" t="s">
        <v>160</v>
      </c>
      <c r="BK191" s="162">
        <f>SUM(BK192:BK201)</f>
        <v>0</v>
      </c>
    </row>
    <row r="192" spans="2:65" s="1" customFormat="1" ht="25.5" customHeight="1">
      <c r="B192" s="37"/>
      <c r="C192" s="164" t="s">
        <v>273</v>
      </c>
      <c r="D192" s="164" t="s">
        <v>161</v>
      </c>
      <c r="E192" s="165" t="s">
        <v>274</v>
      </c>
      <c r="F192" s="259" t="s">
        <v>275</v>
      </c>
      <c r="G192" s="259"/>
      <c r="H192" s="259"/>
      <c r="I192" s="259"/>
      <c r="J192" s="166" t="s">
        <v>164</v>
      </c>
      <c r="K192" s="167">
        <v>18</v>
      </c>
      <c r="L192" s="260">
        <v>0</v>
      </c>
      <c r="M192" s="261"/>
      <c r="N192" s="262">
        <f>ROUND(L192*K192,2)</f>
        <v>0</v>
      </c>
      <c r="O192" s="262"/>
      <c r="P192" s="262"/>
      <c r="Q192" s="262"/>
      <c r="R192" s="39"/>
      <c r="T192" s="168" t="s">
        <v>23</v>
      </c>
      <c r="U192" s="46" t="s">
        <v>47</v>
      </c>
      <c r="V192" s="38"/>
      <c r="W192" s="169">
        <f>V192*K192</f>
        <v>0</v>
      </c>
      <c r="X192" s="169">
        <v>0.40481</v>
      </c>
      <c r="Y192" s="169">
        <f>X192*K192</f>
        <v>7.2865799999999998</v>
      </c>
      <c r="Z192" s="169">
        <v>0</v>
      </c>
      <c r="AA192" s="170">
        <f>Z192*K192</f>
        <v>0</v>
      </c>
      <c r="AR192" s="22" t="s">
        <v>165</v>
      </c>
      <c r="AT192" s="22" t="s">
        <v>161</v>
      </c>
      <c r="AU192" s="22" t="s">
        <v>102</v>
      </c>
      <c r="AY192" s="22" t="s">
        <v>160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2" t="s">
        <v>25</v>
      </c>
      <c r="BK192" s="107">
        <f>ROUND(L192*K192,2)</f>
        <v>0</v>
      </c>
      <c r="BL192" s="22" t="s">
        <v>165</v>
      </c>
      <c r="BM192" s="22" t="s">
        <v>276</v>
      </c>
    </row>
    <row r="193" spans="2:65" s="1" customFormat="1" ht="38.25" customHeight="1">
      <c r="B193" s="37"/>
      <c r="C193" s="164" t="s">
        <v>277</v>
      </c>
      <c r="D193" s="164" t="s">
        <v>161</v>
      </c>
      <c r="E193" s="165" t="s">
        <v>278</v>
      </c>
      <c r="F193" s="259" t="s">
        <v>279</v>
      </c>
      <c r="G193" s="259"/>
      <c r="H193" s="259"/>
      <c r="I193" s="259"/>
      <c r="J193" s="166" t="s">
        <v>164</v>
      </c>
      <c r="K193" s="167">
        <v>18</v>
      </c>
      <c r="L193" s="260">
        <v>0</v>
      </c>
      <c r="M193" s="261"/>
      <c r="N193" s="262">
        <f>ROUND(L193*K193,2)</f>
        <v>0</v>
      </c>
      <c r="O193" s="262"/>
      <c r="P193" s="262"/>
      <c r="Q193" s="262"/>
      <c r="R193" s="39"/>
      <c r="T193" s="168" t="s">
        <v>23</v>
      </c>
      <c r="U193" s="46" t="s">
        <v>47</v>
      </c>
      <c r="V193" s="38"/>
      <c r="W193" s="169">
        <f>V193*K193</f>
        <v>0</v>
      </c>
      <c r="X193" s="169">
        <v>0.12966</v>
      </c>
      <c r="Y193" s="169">
        <f>X193*K193</f>
        <v>2.3338799999999997</v>
      </c>
      <c r="Z193" s="169">
        <v>0</v>
      </c>
      <c r="AA193" s="170">
        <f>Z193*K193</f>
        <v>0</v>
      </c>
      <c r="AR193" s="22" t="s">
        <v>165</v>
      </c>
      <c r="AT193" s="22" t="s">
        <v>161</v>
      </c>
      <c r="AU193" s="22" t="s">
        <v>102</v>
      </c>
      <c r="AY193" s="22" t="s">
        <v>160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2" t="s">
        <v>25</v>
      </c>
      <c r="BK193" s="107">
        <f>ROUND(L193*K193,2)</f>
        <v>0</v>
      </c>
      <c r="BL193" s="22" t="s">
        <v>165</v>
      </c>
      <c r="BM193" s="22" t="s">
        <v>280</v>
      </c>
    </row>
    <row r="194" spans="2:65" s="1" customFormat="1" ht="25.5" customHeight="1">
      <c r="B194" s="37"/>
      <c r="C194" s="164" t="s">
        <v>281</v>
      </c>
      <c r="D194" s="164" t="s">
        <v>161</v>
      </c>
      <c r="E194" s="165" t="s">
        <v>282</v>
      </c>
      <c r="F194" s="259" t="s">
        <v>283</v>
      </c>
      <c r="G194" s="259"/>
      <c r="H194" s="259"/>
      <c r="I194" s="259"/>
      <c r="J194" s="166" t="s">
        <v>164</v>
      </c>
      <c r="K194" s="167">
        <v>24.835999999999999</v>
      </c>
      <c r="L194" s="260">
        <v>0</v>
      </c>
      <c r="M194" s="261"/>
      <c r="N194" s="262">
        <f>ROUND(L194*K194,2)</f>
        <v>0</v>
      </c>
      <c r="O194" s="262"/>
      <c r="P194" s="262"/>
      <c r="Q194" s="262"/>
      <c r="R194" s="39"/>
      <c r="T194" s="168" t="s">
        <v>23</v>
      </c>
      <c r="U194" s="46" t="s">
        <v>47</v>
      </c>
      <c r="V194" s="38"/>
      <c r="W194" s="169">
        <f>V194*K194</f>
        <v>0</v>
      </c>
      <c r="X194" s="169">
        <v>8.4250000000000005E-2</v>
      </c>
      <c r="Y194" s="169">
        <f>X194*K194</f>
        <v>2.0924330000000002</v>
      </c>
      <c r="Z194" s="169">
        <v>0</v>
      </c>
      <c r="AA194" s="170">
        <f>Z194*K194</f>
        <v>0</v>
      </c>
      <c r="AR194" s="22" t="s">
        <v>165</v>
      </c>
      <c r="AT194" s="22" t="s">
        <v>161</v>
      </c>
      <c r="AU194" s="22" t="s">
        <v>102</v>
      </c>
      <c r="AY194" s="22" t="s">
        <v>160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2" t="s">
        <v>25</v>
      </c>
      <c r="BK194" s="107">
        <f>ROUND(L194*K194,2)</f>
        <v>0</v>
      </c>
      <c r="BL194" s="22" t="s">
        <v>165</v>
      </c>
      <c r="BM194" s="22" t="s">
        <v>284</v>
      </c>
    </row>
    <row r="195" spans="2:65" s="12" customFormat="1" ht="16.5" customHeight="1">
      <c r="B195" s="187"/>
      <c r="C195" s="188"/>
      <c r="D195" s="188"/>
      <c r="E195" s="189" t="s">
        <v>23</v>
      </c>
      <c r="F195" s="279" t="s">
        <v>285</v>
      </c>
      <c r="G195" s="280"/>
      <c r="H195" s="280"/>
      <c r="I195" s="280"/>
      <c r="J195" s="188"/>
      <c r="K195" s="189" t="s">
        <v>23</v>
      </c>
      <c r="L195" s="188"/>
      <c r="M195" s="188"/>
      <c r="N195" s="188"/>
      <c r="O195" s="188"/>
      <c r="P195" s="188"/>
      <c r="Q195" s="188"/>
      <c r="R195" s="190"/>
      <c r="T195" s="191"/>
      <c r="U195" s="188"/>
      <c r="V195" s="188"/>
      <c r="W195" s="188"/>
      <c r="X195" s="188"/>
      <c r="Y195" s="188"/>
      <c r="Z195" s="188"/>
      <c r="AA195" s="192"/>
      <c r="AT195" s="193" t="s">
        <v>168</v>
      </c>
      <c r="AU195" s="193" t="s">
        <v>102</v>
      </c>
      <c r="AV195" s="12" t="s">
        <v>25</v>
      </c>
      <c r="AW195" s="12" t="s">
        <v>39</v>
      </c>
      <c r="AX195" s="12" t="s">
        <v>82</v>
      </c>
      <c r="AY195" s="193" t="s">
        <v>160</v>
      </c>
    </row>
    <row r="196" spans="2:65" s="10" customFormat="1" ht="16.5" customHeight="1">
      <c r="B196" s="171"/>
      <c r="C196" s="172"/>
      <c r="D196" s="172"/>
      <c r="E196" s="173" t="s">
        <v>23</v>
      </c>
      <c r="F196" s="275" t="s">
        <v>286</v>
      </c>
      <c r="G196" s="276"/>
      <c r="H196" s="276"/>
      <c r="I196" s="276"/>
      <c r="J196" s="172"/>
      <c r="K196" s="174">
        <v>18.335999999999999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168</v>
      </c>
      <c r="AU196" s="178" t="s">
        <v>102</v>
      </c>
      <c r="AV196" s="10" t="s">
        <v>102</v>
      </c>
      <c r="AW196" s="10" t="s">
        <v>39</v>
      </c>
      <c r="AX196" s="10" t="s">
        <v>82</v>
      </c>
      <c r="AY196" s="178" t="s">
        <v>160</v>
      </c>
    </row>
    <row r="197" spans="2:65" s="12" customFormat="1" ht="16.5" customHeight="1">
      <c r="B197" s="187"/>
      <c r="C197" s="188"/>
      <c r="D197" s="188"/>
      <c r="E197" s="189" t="s">
        <v>23</v>
      </c>
      <c r="F197" s="281" t="s">
        <v>287</v>
      </c>
      <c r="G197" s="282"/>
      <c r="H197" s="282"/>
      <c r="I197" s="282"/>
      <c r="J197" s="188"/>
      <c r="K197" s="189" t="s">
        <v>23</v>
      </c>
      <c r="L197" s="188"/>
      <c r="M197" s="188"/>
      <c r="N197" s="188"/>
      <c r="O197" s="188"/>
      <c r="P197" s="188"/>
      <c r="Q197" s="188"/>
      <c r="R197" s="190"/>
      <c r="T197" s="191"/>
      <c r="U197" s="188"/>
      <c r="V197" s="188"/>
      <c r="W197" s="188"/>
      <c r="X197" s="188"/>
      <c r="Y197" s="188"/>
      <c r="Z197" s="188"/>
      <c r="AA197" s="192"/>
      <c r="AT197" s="193" t="s">
        <v>168</v>
      </c>
      <c r="AU197" s="193" t="s">
        <v>102</v>
      </c>
      <c r="AV197" s="12" t="s">
        <v>25</v>
      </c>
      <c r="AW197" s="12" t="s">
        <v>39</v>
      </c>
      <c r="AX197" s="12" t="s">
        <v>82</v>
      </c>
      <c r="AY197" s="193" t="s">
        <v>160</v>
      </c>
    </row>
    <row r="198" spans="2:65" s="10" customFormat="1" ht="16.5" customHeight="1">
      <c r="B198" s="171"/>
      <c r="C198" s="172"/>
      <c r="D198" s="172"/>
      <c r="E198" s="173" t="s">
        <v>23</v>
      </c>
      <c r="F198" s="275" t="s">
        <v>288</v>
      </c>
      <c r="G198" s="276"/>
      <c r="H198" s="276"/>
      <c r="I198" s="276"/>
      <c r="J198" s="172"/>
      <c r="K198" s="174">
        <v>6.5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168</v>
      </c>
      <c r="AU198" s="178" t="s">
        <v>102</v>
      </c>
      <c r="AV198" s="10" t="s">
        <v>102</v>
      </c>
      <c r="AW198" s="10" t="s">
        <v>39</v>
      </c>
      <c r="AX198" s="10" t="s">
        <v>82</v>
      </c>
      <c r="AY198" s="178" t="s">
        <v>160</v>
      </c>
    </row>
    <row r="199" spans="2:65" s="11" customFormat="1" ht="16.5" customHeight="1">
      <c r="B199" s="179"/>
      <c r="C199" s="180"/>
      <c r="D199" s="180"/>
      <c r="E199" s="181" t="s">
        <v>23</v>
      </c>
      <c r="F199" s="277" t="s">
        <v>208</v>
      </c>
      <c r="G199" s="278"/>
      <c r="H199" s="278"/>
      <c r="I199" s="278"/>
      <c r="J199" s="180"/>
      <c r="K199" s="182">
        <v>24.835999999999999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168</v>
      </c>
      <c r="AU199" s="186" t="s">
        <v>102</v>
      </c>
      <c r="AV199" s="11" t="s">
        <v>165</v>
      </c>
      <c r="AW199" s="11" t="s">
        <v>39</v>
      </c>
      <c r="AX199" s="11" t="s">
        <v>25</v>
      </c>
      <c r="AY199" s="186" t="s">
        <v>160</v>
      </c>
    </row>
    <row r="200" spans="2:65" s="1" customFormat="1" ht="16.5" customHeight="1">
      <c r="B200" s="37"/>
      <c r="C200" s="194" t="s">
        <v>289</v>
      </c>
      <c r="D200" s="194" t="s">
        <v>237</v>
      </c>
      <c r="E200" s="195" t="s">
        <v>290</v>
      </c>
      <c r="F200" s="271" t="s">
        <v>291</v>
      </c>
      <c r="G200" s="271"/>
      <c r="H200" s="271"/>
      <c r="I200" s="271"/>
      <c r="J200" s="196" t="s">
        <v>164</v>
      </c>
      <c r="K200" s="197">
        <v>6.63</v>
      </c>
      <c r="L200" s="272">
        <v>0</v>
      </c>
      <c r="M200" s="273"/>
      <c r="N200" s="274">
        <f>ROUND(L200*K200,2)</f>
        <v>0</v>
      </c>
      <c r="O200" s="262"/>
      <c r="P200" s="262"/>
      <c r="Q200" s="262"/>
      <c r="R200" s="39"/>
      <c r="T200" s="168" t="s">
        <v>23</v>
      </c>
      <c r="U200" s="46" t="s">
        <v>47</v>
      </c>
      <c r="V200" s="38"/>
      <c r="W200" s="169">
        <f>V200*K200</f>
        <v>0</v>
      </c>
      <c r="X200" s="169">
        <v>0.113</v>
      </c>
      <c r="Y200" s="169">
        <f>X200*K200</f>
        <v>0.74919000000000002</v>
      </c>
      <c r="Z200" s="169">
        <v>0</v>
      </c>
      <c r="AA200" s="170">
        <f>Z200*K200</f>
        <v>0</v>
      </c>
      <c r="AR200" s="22" t="s">
        <v>195</v>
      </c>
      <c r="AT200" s="22" t="s">
        <v>237</v>
      </c>
      <c r="AU200" s="22" t="s">
        <v>102</v>
      </c>
      <c r="AY200" s="22" t="s">
        <v>160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2" t="s">
        <v>25</v>
      </c>
      <c r="BK200" s="107">
        <f>ROUND(L200*K200,2)</f>
        <v>0</v>
      </c>
      <c r="BL200" s="22" t="s">
        <v>165</v>
      </c>
      <c r="BM200" s="22" t="s">
        <v>292</v>
      </c>
    </row>
    <row r="201" spans="2:65" s="10" customFormat="1" ht="16.5" customHeight="1">
      <c r="B201" s="171"/>
      <c r="C201" s="172"/>
      <c r="D201" s="172"/>
      <c r="E201" s="173" t="s">
        <v>23</v>
      </c>
      <c r="F201" s="269" t="s">
        <v>293</v>
      </c>
      <c r="G201" s="270"/>
      <c r="H201" s="270"/>
      <c r="I201" s="270"/>
      <c r="J201" s="172"/>
      <c r="K201" s="174">
        <v>6.63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168</v>
      </c>
      <c r="AU201" s="178" t="s">
        <v>102</v>
      </c>
      <c r="AV201" s="10" t="s">
        <v>102</v>
      </c>
      <c r="AW201" s="10" t="s">
        <v>39</v>
      </c>
      <c r="AX201" s="10" t="s">
        <v>25</v>
      </c>
      <c r="AY201" s="178" t="s">
        <v>160</v>
      </c>
    </row>
    <row r="202" spans="2:65" s="9" customFormat="1" ht="29.85" customHeight="1">
      <c r="B202" s="153"/>
      <c r="C202" s="154"/>
      <c r="D202" s="163" t="s">
        <v>116</v>
      </c>
      <c r="E202" s="163"/>
      <c r="F202" s="163"/>
      <c r="G202" s="163"/>
      <c r="H202" s="163"/>
      <c r="I202" s="163"/>
      <c r="J202" s="163"/>
      <c r="K202" s="163"/>
      <c r="L202" s="163"/>
      <c r="M202" s="163"/>
      <c r="N202" s="267">
        <f>BK202</f>
        <v>0</v>
      </c>
      <c r="O202" s="268"/>
      <c r="P202" s="268"/>
      <c r="Q202" s="268"/>
      <c r="R202" s="156"/>
      <c r="T202" s="157"/>
      <c r="U202" s="154"/>
      <c r="V202" s="154"/>
      <c r="W202" s="158">
        <f>SUM(W203:W286)</f>
        <v>0</v>
      </c>
      <c r="X202" s="154"/>
      <c r="Y202" s="158">
        <f>SUM(Y203:Y286)</f>
        <v>35.981008290000005</v>
      </c>
      <c r="Z202" s="154"/>
      <c r="AA202" s="159">
        <f>SUM(AA203:AA286)</f>
        <v>0</v>
      </c>
      <c r="AR202" s="160" t="s">
        <v>25</v>
      </c>
      <c r="AT202" s="161" t="s">
        <v>81</v>
      </c>
      <c r="AU202" s="161" t="s">
        <v>25</v>
      </c>
      <c r="AY202" s="160" t="s">
        <v>160</v>
      </c>
      <c r="BK202" s="162">
        <f>SUM(BK203:BK286)</f>
        <v>0</v>
      </c>
    </row>
    <row r="203" spans="2:65" s="1" customFormat="1" ht="25.5" customHeight="1">
      <c r="B203" s="37"/>
      <c r="C203" s="164" t="s">
        <v>294</v>
      </c>
      <c r="D203" s="164" t="s">
        <v>161</v>
      </c>
      <c r="E203" s="165" t="s">
        <v>295</v>
      </c>
      <c r="F203" s="259" t="s">
        <v>296</v>
      </c>
      <c r="G203" s="259"/>
      <c r="H203" s="259"/>
      <c r="I203" s="259"/>
      <c r="J203" s="166" t="s">
        <v>164</v>
      </c>
      <c r="K203" s="167">
        <v>52.207999999999998</v>
      </c>
      <c r="L203" s="260">
        <v>0</v>
      </c>
      <c r="M203" s="261"/>
      <c r="N203" s="262">
        <f>ROUND(L203*K203,2)</f>
        <v>0</v>
      </c>
      <c r="O203" s="262"/>
      <c r="P203" s="262"/>
      <c r="Q203" s="262"/>
      <c r="R203" s="39"/>
      <c r="T203" s="168" t="s">
        <v>23</v>
      </c>
      <c r="U203" s="46" t="s">
        <v>47</v>
      </c>
      <c r="V203" s="38"/>
      <c r="W203" s="169">
        <f>V203*K203</f>
        <v>0</v>
      </c>
      <c r="X203" s="169">
        <v>3.3579999999999999E-2</v>
      </c>
      <c r="Y203" s="169">
        <f>X203*K203</f>
        <v>1.7531446399999999</v>
      </c>
      <c r="Z203" s="169">
        <v>0</v>
      </c>
      <c r="AA203" s="170">
        <f>Z203*K203</f>
        <v>0</v>
      </c>
      <c r="AR203" s="22" t="s">
        <v>165</v>
      </c>
      <c r="AT203" s="22" t="s">
        <v>161</v>
      </c>
      <c r="AU203" s="22" t="s">
        <v>102</v>
      </c>
      <c r="AY203" s="22" t="s">
        <v>160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2" t="s">
        <v>25</v>
      </c>
      <c r="BK203" s="107">
        <f>ROUND(L203*K203,2)</f>
        <v>0</v>
      </c>
      <c r="BL203" s="22" t="s">
        <v>165</v>
      </c>
      <c r="BM203" s="22" t="s">
        <v>297</v>
      </c>
    </row>
    <row r="204" spans="2:65" s="10" customFormat="1" ht="16.5" customHeight="1">
      <c r="B204" s="171"/>
      <c r="C204" s="172"/>
      <c r="D204" s="172"/>
      <c r="E204" s="173" t="s">
        <v>23</v>
      </c>
      <c r="F204" s="269" t="s">
        <v>298</v>
      </c>
      <c r="G204" s="270"/>
      <c r="H204" s="270"/>
      <c r="I204" s="270"/>
      <c r="J204" s="172"/>
      <c r="K204" s="174">
        <v>52.207999999999998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168</v>
      </c>
      <c r="AU204" s="178" t="s">
        <v>102</v>
      </c>
      <c r="AV204" s="10" t="s">
        <v>102</v>
      </c>
      <c r="AW204" s="10" t="s">
        <v>39</v>
      </c>
      <c r="AX204" s="10" t="s">
        <v>25</v>
      </c>
      <c r="AY204" s="178" t="s">
        <v>160</v>
      </c>
    </row>
    <row r="205" spans="2:65" s="1" customFormat="1" ht="25.5" customHeight="1">
      <c r="B205" s="37"/>
      <c r="C205" s="164" t="s">
        <v>299</v>
      </c>
      <c r="D205" s="164" t="s">
        <v>161</v>
      </c>
      <c r="E205" s="165" t="s">
        <v>300</v>
      </c>
      <c r="F205" s="259" t="s">
        <v>301</v>
      </c>
      <c r="G205" s="259"/>
      <c r="H205" s="259"/>
      <c r="I205" s="259"/>
      <c r="J205" s="166" t="s">
        <v>240</v>
      </c>
      <c r="K205" s="167">
        <v>130.52000000000001</v>
      </c>
      <c r="L205" s="260">
        <v>0</v>
      </c>
      <c r="M205" s="261"/>
      <c r="N205" s="262">
        <f>ROUND(L205*K205,2)</f>
        <v>0</v>
      </c>
      <c r="O205" s="262"/>
      <c r="P205" s="262"/>
      <c r="Q205" s="262"/>
      <c r="R205" s="39"/>
      <c r="T205" s="168" t="s">
        <v>23</v>
      </c>
      <c r="U205" s="46" t="s">
        <v>47</v>
      </c>
      <c r="V205" s="38"/>
      <c r="W205" s="169">
        <f>V205*K205</f>
        <v>0</v>
      </c>
      <c r="X205" s="169">
        <v>1.5E-3</v>
      </c>
      <c r="Y205" s="169">
        <f>X205*K205</f>
        <v>0.19578000000000001</v>
      </c>
      <c r="Z205" s="169">
        <v>0</v>
      </c>
      <c r="AA205" s="170">
        <f>Z205*K205</f>
        <v>0</v>
      </c>
      <c r="AR205" s="22" t="s">
        <v>165</v>
      </c>
      <c r="AT205" s="22" t="s">
        <v>161</v>
      </c>
      <c r="AU205" s="22" t="s">
        <v>102</v>
      </c>
      <c r="AY205" s="22" t="s">
        <v>160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2" t="s">
        <v>25</v>
      </c>
      <c r="BK205" s="107">
        <f>ROUND(L205*K205,2)</f>
        <v>0</v>
      </c>
      <c r="BL205" s="22" t="s">
        <v>165</v>
      </c>
      <c r="BM205" s="22" t="s">
        <v>302</v>
      </c>
    </row>
    <row r="206" spans="2:65" s="10" customFormat="1" ht="25.5" customHeight="1">
      <c r="B206" s="171"/>
      <c r="C206" s="172"/>
      <c r="D206" s="172"/>
      <c r="E206" s="173" t="s">
        <v>23</v>
      </c>
      <c r="F206" s="269" t="s">
        <v>303</v>
      </c>
      <c r="G206" s="270"/>
      <c r="H206" s="270"/>
      <c r="I206" s="270"/>
      <c r="J206" s="172"/>
      <c r="K206" s="174">
        <v>82.32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168</v>
      </c>
      <c r="AU206" s="178" t="s">
        <v>102</v>
      </c>
      <c r="AV206" s="10" t="s">
        <v>102</v>
      </c>
      <c r="AW206" s="10" t="s">
        <v>39</v>
      </c>
      <c r="AX206" s="10" t="s">
        <v>82</v>
      </c>
      <c r="AY206" s="178" t="s">
        <v>160</v>
      </c>
    </row>
    <row r="207" spans="2:65" s="10" customFormat="1" ht="25.5" customHeight="1">
      <c r="B207" s="171"/>
      <c r="C207" s="172"/>
      <c r="D207" s="172"/>
      <c r="E207" s="173" t="s">
        <v>23</v>
      </c>
      <c r="F207" s="275" t="s">
        <v>304</v>
      </c>
      <c r="G207" s="276"/>
      <c r="H207" s="276"/>
      <c r="I207" s="276"/>
      <c r="J207" s="172"/>
      <c r="K207" s="174">
        <v>48.2</v>
      </c>
      <c r="L207" s="172"/>
      <c r="M207" s="172"/>
      <c r="N207" s="172"/>
      <c r="O207" s="172"/>
      <c r="P207" s="172"/>
      <c r="Q207" s="172"/>
      <c r="R207" s="175"/>
      <c r="T207" s="176"/>
      <c r="U207" s="172"/>
      <c r="V207" s="172"/>
      <c r="W207" s="172"/>
      <c r="X207" s="172"/>
      <c r="Y207" s="172"/>
      <c r="Z207" s="172"/>
      <c r="AA207" s="177"/>
      <c r="AT207" s="178" t="s">
        <v>168</v>
      </c>
      <c r="AU207" s="178" t="s">
        <v>102</v>
      </c>
      <c r="AV207" s="10" t="s">
        <v>102</v>
      </c>
      <c r="AW207" s="10" t="s">
        <v>39</v>
      </c>
      <c r="AX207" s="10" t="s">
        <v>82</v>
      </c>
      <c r="AY207" s="178" t="s">
        <v>160</v>
      </c>
    </row>
    <row r="208" spans="2:65" s="11" customFormat="1" ht="16.5" customHeight="1">
      <c r="B208" s="179"/>
      <c r="C208" s="180"/>
      <c r="D208" s="180"/>
      <c r="E208" s="181" t="s">
        <v>23</v>
      </c>
      <c r="F208" s="277" t="s">
        <v>208</v>
      </c>
      <c r="G208" s="278"/>
      <c r="H208" s="278"/>
      <c r="I208" s="278"/>
      <c r="J208" s="180"/>
      <c r="K208" s="182">
        <v>130.52000000000001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168</v>
      </c>
      <c r="AU208" s="186" t="s">
        <v>102</v>
      </c>
      <c r="AV208" s="11" t="s">
        <v>165</v>
      </c>
      <c r="AW208" s="11" t="s">
        <v>39</v>
      </c>
      <c r="AX208" s="11" t="s">
        <v>25</v>
      </c>
      <c r="AY208" s="186" t="s">
        <v>160</v>
      </c>
    </row>
    <row r="209" spans="2:65" s="1" customFormat="1" ht="16.5" customHeight="1">
      <c r="B209" s="37"/>
      <c r="C209" s="164" t="s">
        <v>305</v>
      </c>
      <c r="D209" s="164" t="s">
        <v>161</v>
      </c>
      <c r="E209" s="165" t="s">
        <v>306</v>
      </c>
      <c r="F209" s="259" t="s">
        <v>307</v>
      </c>
      <c r="G209" s="259"/>
      <c r="H209" s="259"/>
      <c r="I209" s="259"/>
      <c r="J209" s="166" t="s">
        <v>164</v>
      </c>
      <c r="K209" s="167">
        <v>712.7</v>
      </c>
      <c r="L209" s="260">
        <v>0</v>
      </c>
      <c r="M209" s="261"/>
      <c r="N209" s="262">
        <f>ROUND(L209*K209,2)</f>
        <v>0</v>
      </c>
      <c r="O209" s="262"/>
      <c r="P209" s="262"/>
      <c r="Q209" s="262"/>
      <c r="R209" s="39"/>
      <c r="T209" s="168" t="s">
        <v>23</v>
      </c>
      <c r="U209" s="46" t="s">
        <v>47</v>
      </c>
      <c r="V209" s="38"/>
      <c r="W209" s="169">
        <f>V209*K209</f>
        <v>0</v>
      </c>
      <c r="X209" s="169">
        <v>4.6999999999999999E-4</v>
      </c>
      <c r="Y209" s="169">
        <f>X209*K209</f>
        <v>0.33496900000000002</v>
      </c>
      <c r="Z209" s="169">
        <v>0</v>
      </c>
      <c r="AA209" s="170">
        <f>Z209*K209</f>
        <v>0</v>
      </c>
      <c r="AR209" s="22" t="s">
        <v>165</v>
      </c>
      <c r="AT209" s="22" t="s">
        <v>161</v>
      </c>
      <c r="AU209" s="22" t="s">
        <v>102</v>
      </c>
      <c r="AY209" s="22" t="s">
        <v>160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2" t="s">
        <v>25</v>
      </c>
      <c r="BK209" s="107">
        <f>ROUND(L209*K209,2)</f>
        <v>0</v>
      </c>
      <c r="BL209" s="22" t="s">
        <v>165</v>
      </c>
      <c r="BM209" s="22" t="s">
        <v>308</v>
      </c>
    </row>
    <row r="210" spans="2:65" s="10" customFormat="1" ht="16.5" customHeight="1">
      <c r="B210" s="171"/>
      <c r="C210" s="172"/>
      <c r="D210" s="172"/>
      <c r="E210" s="173" t="s">
        <v>23</v>
      </c>
      <c r="F210" s="269" t="s">
        <v>309</v>
      </c>
      <c r="G210" s="270"/>
      <c r="H210" s="270"/>
      <c r="I210" s="270"/>
      <c r="J210" s="172"/>
      <c r="K210" s="174">
        <v>712.7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168</v>
      </c>
      <c r="AU210" s="178" t="s">
        <v>102</v>
      </c>
      <c r="AV210" s="10" t="s">
        <v>102</v>
      </c>
      <c r="AW210" s="10" t="s">
        <v>39</v>
      </c>
      <c r="AX210" s="10" t="s">
        <v>25</v>
      </c>
      <c r="AY210" s="178" t="s">
        <v>160</v>
      </c>
    </row>
    <row r="211" spans="2:65" s="1" customFormat="1" ht="25.5" customHeight="1">
      <c r="B211" s="37"/>
      <c r="C211" s="164" t="s">
        <v>310</v>
      </c>
      <c r="D211" s="164" t="s">
        <v>161</v>
      </c>
      <c r="E211" s="165" t="s">
        <v>311</v>
      </c>
      <c r="F211" s="259" t="s">
        <v>312</v>
      </c>
      <c r="G211" s="259"/>
      <c r="H211" s="259"/>
      <c r="I211" s="259"/>
      <c r="J211" s="166" t="s">
        <v>164</v>
      </c>
      <c r="K211" s="167">
        <v>82.366</v>
      </c>
      <c r="L211" s="260">
        <v>0</v>
      </c>
      <c r="M211" s="261"/>
      <c r="N211" s="262">
        <f>ROUND(L211*K211,2)</f>
        <v>0</v>
      </c>
      <c r="O211" s="262"/>
      <c r="P211" s="262"/>
      <c r="Q211" s="262"/>
      <c r="R211" s="39"/>
      <c r="T211" s="168" t="s">
        <v>23</v>
      </c>
      <c r="U211" s="46" t="s">
        <v>47</v>
      </c>
      <c r="V211" s="38"/>
      <c r="W211" s="169">
        <f>V211*K211</f>
        <v>0</v>
      </c>
      <c r="X211" s="169">
        <v>2.7300000000000001E-2</v>
      </c>
      <c r="Y211" s="169">
        <f>X211*K211</f>
        <v>2.2485918000000003</v>
      </c>
      <c r="Z211" s="169">
        <v>0</v>
      </c>
      <c r="AA211" s="170">
        <f>Z211*K211</f>
        <v>0</v>
      </c>
      <c r="AR211" s="22" t="s">
        <v>165</v>
      </c>
      <c r="AT211" s="22" t="s">
        <v>161</v>
      </c>
      <c r="AU211" s="22" t="s">
        <v>102</v>
      </c>
      <c r="AY211" s="22" t="s">
        <v>160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2" t="s">
        <v>25</v>
      </c>
      <c r="BK211" s="107">
        <f>ROUND(L211*K211,2)</f>
        <v>0</v>
      </c>
      <c r="BL211" s="22" t="s">
        <v>165</v>
      </c>
      <c r="BM211" s="22" t="s">
        <v>313</v>
      </c>
    </row>
    <row r="212" spans="2:65" s="12" customFormat="1" ht="16.5" customHeight="1">
      <c r="B212" s="187"/>
      <c r="C212" s="188"/>
      <c r="D212" s="188"/>
      <c r="E212" s="189" t="s">
        <v>23</v>
      </c>
      <c r="F212" s="279" t="s">
        <v>314</v>
      </c>
      <c r="G212" s="280"/>
      <c r="H212" s="280"/>
      <c r="I212" s="280"/>
      <c r="J212" s="188"/>
      <c r="K212" s="189" t="s">
        <v>23</v>
      </c>
      <c r="L212" s="188"/>
      <c r="M212" s="188"/>
      <c r="N212" s="188"/>
      <c r="O212" s="188"/>
      <c r="P212" s="188"/>
      <c r="Q212" s="188"/>
      <c r="R212" s="190"/>
      <c r="T212" s="191"/>
      <c r="U212" s="188"/>
      <c r="V212" s="188"/>
      <c r="W212" s="188"/>
      <c r="X212" s="188"/>
      <c r="Y212" s="188"/>
      <c r="Z212" s="188"/>
      <c r="AA212" s="192"/>
      <c r="AT212" s="193" t="s">
        <v>168</v>
      </c>
      <c r="AU212" s="193" t="s">
        <v>102</v>
      </c>
      <c r="AV212" s="12" t="s">
        <v>25</v>
      </c>
      <c r="AW212" s="12" t="s">
        <v>39</v>
      </c>
      <c r="AX212" s="12" t="s">
        <v>82</v>
      </c>
      <c r="AY212" s="193" t="s">
        <v>160</v>
      </c>
    </row>
    <row r="213" spans="2:65" s="10" customFormat="1" ht="16.5" customHeight="1">
      <c r="B213" s="171"/>
      <c r="C213" s="172"/>
      <c r="D213" s="172"/>
      <c r="E213" s="173" t="s">
        <v>23</v>
      </c>
      <c r="F213" s="275" t="s">
        <v>315</v>
      </c>
      <c r="G213" s="276"/>
      <c r="H213" s="276"/>
      <c r="I213" s="276"/>
      <c r="J213" s="172"/>
      <c r="K213" s="174">
        <v>45.9</v>
      </c>
      <c r="L213" s="172"/>
      <c r="M213" s="172"/>
      <c r="N213" s="172"/>
      <c r="O213" s="172"/>
      <c r="P213" s="172"/>
      <c r="Q213" s="172"/>
      <c r="R213" s="175"/>
      <c r="T213" s="176"/>
      <c r="U213" s="172"/>
      <c r="V213" s="172"/>
      <c r="W213" s="172"/>
      <c r="X213" s="172"/>
      <c r="Y213" s="172"/>
      <c r="Z213" s="172"/>
      <c r="AA213" s="177"/>
      <c r="AT213" s="178" t="s">
        <v>168</v>
      </c>
      <c r="AU213" s="178" t="s">
        <v>102</v>
      </c>
      <c r="AV213" s="10" t="s">
        <v>102</v>
      </c>
      <c r="AW213" s="10" t="s">
        <v>39</v>
      </c>
      <c r="AX213" s="10" t="s">
        <v>82</v>
      </c>
      <c r="AY213" s="178" t="s">
        <v>160</v>
      </c>
    </row>
    <row r="214" spans="2:65" s="12" customFormat="1" ht="16.5" customHeight="1">
      <c r="B214" s="187"/>
      <c r="C214" s="188"/>
      <c r="D214" s="188"/>
      <c r="E214" s="189" t="s">
        <v>23</v>
      </c>
      <c r="F214" s="281" t="s">
        <v>316</v>
      </c>
      <c r="G214" s="282"/>
      <c r="H214" s="282"/>
      <c r="I214" s="282"/>
      <c r="J214" s="188"/>
      <c r="K214" s="189" t="s">
        <v>23</v>
      </c>
      <c r="L214" s="188"/>
      <c r="M214" s="188"/>
      <c r="N214" s="188"/>
      <c r="O214" s="188"/>
      <c r="P214" s="188"/>
      <c r="Q214" s="188"/>
      <c r="R214" s="190"/>
      <c r="T214" s="191"/>
      <c r="U214" s="188"/>
      <c r="V214" s="188"/>
      <c r="W214" s="188"/>
      <c r="X214" s="188"/>
      <c r="Y214" s="188"/>
      <c r="Z214" s="188"/>
      <c r="AA214" s="192"/>
      <c r="AT214" s="193" t="s">
        <v>168</v>
      </c>
      <c r="AU214" s="193" t="s">
        <v>102</v>
      </c>
      <c r="AV214" s="12" t="s">
        <v>25</v>
      </c>
      <c r="AW214" s="12" t="s">
        <v>39</v>
      </c>
      <c r="AX214" s="12" t="s">
        <v>82</v>
      </c>
      <c r="AY214" s="193" t="s">
        <v>160</v>
      </c>
    </row>
    <row r="215" spans="2:65" s="10" customFormat="1" ht="16.5" customHeight="1">
      <c r="B215" s="171"/>
      <c r="C215" s="172"/>
      <c r="D215" s="172"/>
      <c r="E215" s="173" t="s">
        <v>23</v>
      </c>
      <c r="F215" s="275" t="s">
        <v>317</v>
      </c>
      <c r="G215" s="276"/>
      <c r="H215" s="276"/>
      <c r="I215" s="276"/>
      <c r="J215" s="172"/>
      <c r="K215" s="174">
        <v>36.466000000000001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168</v>
      </c>
      <c r="AU215" s="178" t="s">
        <v>102</v>
      </c>
      <c r="AV215" s="10" t="s">
        <v>102</v>
      </c>
      <c r="AW215" s="10" t="s">
        <v>39</v>
      </c>
      <c r="AX215" s="10" t="s">
        <v>82</v>
      </c>
      <c r="AY215" s="178" t="s">
        <v>160</v>
      </c>
    </row>
    <row r="216" spans="2:65" s="11" customFormat="1" ht="16.5" customHeight="1">
      <c r="B216" s="179"/>
      <c r="C216" s="180"/>
      <c r="D216" s="180"/>
      <c r="E216" s="181" t="s">
        <v>23</v>
      </c>
      <c r="F216" s="277" t="s">
        <v>208</v>
      </c>
      <c r="G216" s="278"/>
      <c r="H216" s="278"/>
      <c r="I216" s="278"/>
      <c r="J216" s="180"/>
      <c r="K216" s="182">
        <v>82.366</v>
      </c>
      <c r="L216" s="180"/>
      <c r="M216" s="180"/>
      <c r="N216" s="180"/>
      <c r="O216" s="180"/>
      <c r="P216" s="180"/>
      <c r="Q216" s="180"/>
      <c r="R216" s="183"/>
      <c r="T216" s="184"/>
      <c r="U216" s="180"/>
      <c r="V216" s="180"/>
      <c r="W216" s="180"/>
      <c r="X216" s="180"/>
      <c r="Y216" s="180"/>
      <c r="Z216" s="180"/>
      <c r="AA216" s="185"/>
      <c r="AT216" s="186" t="s">
        <v>168</v>
      </c>
      <c r="AU216" s="186" t="s">
        <v>102</v>
      </c>
      <c r="AV216" s="11" t="s">
        <v>165</v>
      </c>
      <c r="AW216" s="11" t="s">
        <v>39</v>
      </c>
      <c r="AX216" s="11" t="s">
        <v>25</v>
      </c>
      <c r="AY216" s="186" t="s">
        <v>160</v>
      </c>
    </row>
    <row r="217" spans="2:65" s="1" customFormat="1" ht="25.5" customHeight="1">
      <c r="B217" s="37"/>
      <c r="C217" s="164" t="s">
        <v>318</v>
      </c>
      <c r="D217" s="164" t="s">
        <v>161</v>
      </c>
      <c r="E217" s="165" t="s">
        <v>319</v>
      </c>
      <c r="F217" s="259" t="s">
        <v>320</v>
      </c>
      <c r="G217" s="259"/>
      <c r="H217" s="259"/>
      <c r="I217" s="259"/>
      <c r="J217" s="166" t="s">
        <v>164</v>
      </c>
      <c r="K217" s="167">
        <v>55.176000000000002</v>
      </c>
      <c r="L217" s="260">
        <v>0</v>
      </c>
      <c r="M217" s="261"/>
      <c r="N217" s="262">
        <f>ROUND(L217*K217,2)</f>
        <v>0</v>
      </c>
      <c r="O217" s="262"/>
      <c r="P217" s="262"/>
      <c r="Q217" s="262"/>
      <c r="R217" s="39"/>
      <c r="T217" s="168" t="s">
        <v>23</v>
      </c>
      <c r="U217" s="46" t="s">
        <v>47</v>
      </c>
      <c r="V217" s="38"/>
      <c r="W217" s="169">
        <f>V217*K217</f>
        <v>0</v>
      </c>
      <c r="X217" s="169">
        <v>4.8900000000000002E-3</v>
      </c>
      <c r="Y217" s="169">
        <f>X217*K217</f>
        <v>0.26981064000000005</v>
      </c>
      <c r="Z217" s="169">
        <v>0</v>
      </c>
      <c r="AA217" s="170">
        <f>Z217*K217</f>
        <v>0</v>
      </c>
      <c r="AR217" s="22" t="s">
        <v>165</v>
      </c>
      <c r="AT217" s="22" t="s">
        <v>161</v>
      </c>
      <c r="AU217" s="22" t="s">
        <v>102</v>
      </c>
      <c r="AY217" s="22" t="s">
        <v>160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2" t="s">
        <v>25</v>
      </c>
      <c r="BK217" s="107">
        <f>ROUND(L217*K217,2)</f>
        <v>0</v>
      </c>
      <c r="BL217" s="22" t="s">
        <v>165</v>
      </c>
      <c r="BM217" s="22" t="s">
        <v>321</v>
      </c>
    </row>
    <row r="218" spans="2:65" s="12" customFormat="1" ht="16.5" customHeight="1">
      <c r="B218" s="187"/>
      <c r="C218" s="188"/>
      <c r="D218" s="188"/>
      <c r="E218" s="189" t="s">
        <v>23</v>
      </c>
      <c r="F218" s="279" t="s">
        <v>322</v>
      </c>
      <c r="G218" s="280"/>
      <c r="H218" s="280"/>
      <c r="I218" s="280"/>
      <c r="J218" s="188"/>
      <c r="K218" s="189" t="s">
        <v>23</v>
      </c>
      <c r="L218" s="188"/>
      <c r="M218" s="188"/>
      <c r="N218" s="188"/>
      <c r="O218" s="188"/>
      <c r="P218" s="188"/>
      <c r="Q218" s="188"/>
      <c r="R218" s="190"/>
      <c r="T218" s="191"/>
      <c r="U218" s="188"/>
      <c r="V218" s="188"/>
      <c r="W218" s="188"/>
      <c r="X218" s="188"/>
      <c r="Y218" s="188"/>
      <c r="Z218" s="188"/>
      <c r="AA218" s="192"/>
      <c r="AT218" s="193" t="s">
        <v>168</v>
      </c>
      <c r="AU218" s="193" t="s">
        <v>102</v>
      </c>
      <c r="AV218" s="12" t="s">
        <v>25</v>
      </c>
      <c r="AW218" s="12" t="s">
        <v>39</v>
      </c>
      <c r="AX218" s="12" t="s">
        <v>82</v>
      </c>
      <c r="AY218" s="193" t="s">
        <v>160</v>
      </c>
    </row>
    <row r="219" spans="2:65" s="10" customFormat="1" ht="16.5" customHeight="1">
      <c r="B219" s="171"/>
      <c r="C219" s="172"/>
      <c r="D219" s="172"/>
      <c r="E219" s="173" t="s">
        <v>23</v>
      </c>
      <c r="F219" s="275" t="s">
        <v>323</v>
      </c>
      <c r="G219" s="276"/>
      <c r="H219" s="276"/>
      <c r="I219" s="276"/>
      <c r="J219" s="172"/>
      <c r="K219" s="174">
        <v>55.176000000000002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168</v>
      </c>
      <c r="AU219" s="178" t="s">
        <v>102</v>
      </c>
      <c r="AV219" s="10" t="s">
        <v>102</v>
      </c>
      <c r="AW219" s="10" t="s">
        <v>39</v>
      </c>
      <c r="AX219" s="10" t="s">
        <v>25</v>
      </c>
      <c r="AY219" s="178" t="s">
        <v>160</v>
      </c>
    </row>
    <row r="220" spans="2:65" s="1" customFormat="1" ht="25.5" customHeight="1">
      <c r="B220" s="37"/>
      <c r="C220" s="164" t="s">
        <v>324</v>
      </c>
      <c r="D220" s="164" t="s">
        <v>161</v>
      </c>
      <c r="E220" s="165" t="s">
        <v>325</v>
      </c>
      <c r="F220" s="259" t="s">
        <v>326</v>
      </c>
      <c r="G220" s="259"/>
      <c r="H220" s="259"/>
      <c r="I220" s="259"/>
      <c r="J220" s="166" t="s">
        <v>164</v>
      </c>
      <c r="K220" s="167">
        <v>30</v>
      </c>
      <c r="L220" s="260">
        <v>0</v>
      </c>
      <c r="M220" s="261"/>
      <c r="N220" s="262">
        <f>ROUND(L220*K220,2)</f>
        <v>0</v>
      </c>
      <c r="O220" s="262"/>
      <c r="P220" s="262"/>
      <c r="Q220" s="262"/>
      <c r="R220" s="39"/>
      <c r="T220" s="168" t="s">
        <v>23</v>
      </c>
      <c r="U220" s="46" t="s">
        <v>47</v>
      </c>
      <c r="V220" s="38"/>
      <c r="W220" s="169">
        <f>V220*K220</f>
        <v>0</v>
      </c>
      <c r="X220" s="169">
        <v>8.2500000000000004E-3</v>
      </c>
      <c r="Y220" s="169">
        <f>X220*K220</f>
        <v>0.2475</v>
      </c>
      <c r="Z220" s="169">
        <v>0</v>
      </c>
      <c r="AA220" s="170">
        <f>Z220*K220</f>
        <v>0</v>
      </c>
      <c r="AR220" s="22" t="s">
        <v>165</v>
      </c>
      <c r="AT220" s="22" t="s">
        <v>161</v>
      </c>
      <c r="AU220" s="22" t="s">
        <v>102</v>
      </c>
      <c r="AY220" s="22" t="s">
        <v>160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2" t="s">
        <v>25</v>
      </c>
      <c r="BK220" s="107">
        <f>ROUND(L220*K220,2)</f>
        <v>0</v>
      </c>
      <c r="BL220" s="22" t="s">
        <v>165</v>
      </c>
      <c r="BM220" s="22" t="s">
        <v>327</v>
      </c>
    </row>
    <row r="221" spans="2:65" s="12" customFormat="1" ht="16.5" customHeight="1">
      <c r="B221" s="187"/>
      <c r="C221" s="188"/>
      <c r="D221" s="188"/>
      <c r="E221" s="189" t="s">
        <v>23</v>
      </c>
      <c r="F221" s="279" t="s">
        <v>328</v>
      </c>
      <c r="G221" s="280"/>
      <c r="H221" s="280"/>
      <c r="I221" s="280"/>
      <c r="J221" s="188"/>
      <c r="K221" s="189" t="s">
        <v>23</v>
      </c>
      <c r="L221" s="188"/>
      <c r="M221" s="188"/>
      <c r="N221" s="188"/>
      <c r="O221" s="188"/>
      <c r="P221" s="188"/>
      <c r="Q221" s="188"/>
      <c r="R221" s="190"/>
      <c r="T221" s="191"/>
      <c r="U221" s="188"/>
      <c r="V221" s="188"/>
      <c r="W221" s="188"/>
      <c r="X221" s="188"/>
      <c r="Y221" s="188"/>
      <c r="Z221" s="188"/>
      <c r="AA221" s="192"/>
      <c r="AT221" s="193" t="s">
        <v>168</v>
      </c>
      <c r="AU221" s="193" t="s">
        <v>102</v>
      </c>
      <c r="AV221" s="12" t="s">
        <v>25</v>
      </c>
      <c r="AW221" s="12" t="s">
        <v>39</v>
      </c>
      <c r="AX221" s="12" t="s">
        <v>82</v>
      </c>
      <c r="AY221" s="193" t="s">
        <v>160</v>
      </c>
    </row>
    <row r="222" spans="2:65" s="10" customFormat="1" ht="16.5" customHeight="1">
      <c r="B222" s="171"/>
      <c r="C222" s="172"/>
      <c r="D222" s="172"/>
      <c r="E222" s="173" t="s">
        <v>23</v>
      </c>
      <c r="F222" s="275" t="s">
        <v>329</v>
      </c>
      <c r="G222" s="276"/>
      <c r="H222" s="276"/>
      <c r="I222" s="276"/>
      <c r="J222" s="172"/>
      <c r="K222" s="174">
        <v>4.5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168</v>
      </c>
      <c r="AU222" s="178" t="s">
        <v>102</v>
      </c>
      <c r="AV222" s="10" t="s">
        <v>102</v>
      </c>
      <c r="AW222" s="10" t="s">
        <v>39</v>
      </c>
      <c r="AX222" s="10" t="s">
        <v>82</v>
      </c>
      <c r="AY222" s="178" t="s">
        <v>160</v>
      </c>
    </row>
    <row r="223" spans="2:65" s="10" customFormat="1" ht="16.5" customHeight="1">
      <c r="B223" s="171"/>
      <c r="C223" s="172"/>
      <c r="D223" s="172"/>
      <c r="E223" s="173" t="s">
        <v>23</v>
      </c>
      <c r="F223" s="275" t="s">
        <v>330</v>
      </c>
      <c r="G223" s="276"/>
      <c r="H223" s="276"/>
      <c r="I223" s="276"/>
      <c r="J223" s="172"/>
      <c r="K223" s="174">
        <v>2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168</v>
      </c>
      <c r="AU223" s="178" t="s">
        <v>102</v>
      </c>
      <c r="AV223" s="10" t="s">
        <v>102</v>
      </c>
      <c r="AW223" s="10" t="s">
        <v>39</v>
      </c>
      <c r="AX223" s="10" t="s">
        <v>82</v>
      </c>
      <c r="AY223" s="178" t="s">
        <v>160</v>
      </c>
    </row>
    <row r="224" spans="2:65" s="10" customFormat="1" ht="16.5" customHeight="1">
      <c r="B224" s="171"/>
      <c r="C224" s="172"/>
      <c r="D224" s="172"/>
      <c r="E224" s="173" t="s">
        <v>23</v>
      </c>
      <c r="F224" s="275" t="s">
        <v>331</v>
      </c>
      <c r="G224" s="276"/>
      <c r="H224" s="276"/>
      <c r="I224" s="276"/>
      <c r="J224" s="172"/>
      <c r="K224" s="174">
        <v>5.0999999999999996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168</v>
      </c>
      <c r="AU224" s="178" t="s">
        <v>102</v>
      </c>
      <c r="AV224" s="10" t="s">
        <v>102</v>
      </c>
      <c r="AW224" s="10" t="s">
        <v>39</v>
      </c>
      <c r="AX224" s="10" t="s">
        <v>82</v>
      </c>
      <c r="AY224" s="178" t="s">
        <v>160</v>
      </c>
    </row>
    <row r="225" spans="2:65" s="10" customFormat="1" ht="16.5" customHeight="1">
      <c r="B225" s="171"/>
      <c r="C225" s="172"/>
      <c r="D225" s="172"/>
      <c r="E225" s="173" t="s">
        <v>23</v>
      </c>
      <c r="F225" s="275" t="s">
        <v>332</v>
      </c>
      <c r="G225" s="276"/>
      <c r="H225" s="276"/>
      <c r="I225" s="276"/>
      <c r="J225" s="172"/>
      <c r="K225" s="174">
        <v>18.399999999999999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168</v>
      </c>
      <c r="AU225" s="178" t="s">
        <v>102</v>
      </c>
      <c r="AV225" s="10" t="s">
        <v>102</v>
      </c>
      <c r="AW225" s="10" t="s">
        <v>39</v>
      </c>
      <c r="AX225" s="10" t="s">
        <v>82</v>
      </c>
      <c r="AY225" s="178" t="s">
        <v>160</v>
      </c>
    </row>
    <row r="226" spans="2:65" s="11" customFormat="1" ht="16.5" customHeight="1">
      <c r="B226" s="179"/>
      <c r="C226" s="180"/>
      <c r="D226" s="180"/>
      <c r="E226" s="181" t="s">
        <v>23</v>
      </c>
      <c r="F226" s="277" t="s">
        <v>208</v>
      </c>
      <c r="G226" s="278"/>
      <c r="H226" s="278"/>
      <c r="I226" s="278"/>
      <c r="J226" s="180"/>
      <c r="K226" s="182">
        <v>30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168</v>
      </c>
      <c r="AU226" s="186" t="s">
        <v>102</v>
      </c>
      <c r="AV226" s="11" t="s">
        <v>165</v>
      </c>
      <c r="AW226" s="11" t="s">
        <v>39</v>
      </c>
      <c r="AX226" s="11" t="s">
        <v>25</v>
      </c>
      <c r="AY226" s="186" t="s">
        <v>160</v>
      </c>
    </row>
    <row r="227" spans="2:65" s="1" customFormat="1" ht="25.5" customHeight="1">
      <c r="B227" s="37"/>
      <c r="C227" s="194" t="s">
        <v>333</v>
      </c>
      <c r="D227" s="194" t="s">
        <v>237</v>
      </c>
      <c r="E227" s="195" t="s">
        <v>334</v>
      </c>
      <c r="F227" s="271" t="s">
        <v>335</v>
      </c>
      <c r="G227" s="271"/>
      <c r="H227" s="271"/>
      <c r="I227" s="271"/>
      <c r="J227" s="196" t="s">
        <v>164</v>
      </c>
      <c r="K227" s="197">
        <v>30.6</v>
      </c>
      <c r="L227" s="272">
        <v>0</v>
      </c>
      <c r="M227" s="273"/>
      <c r="N227" s="274">
        <f>ROUND(L227*K227,2)</f>
        <v>0</v>
      </c>
      <c r="O227" s="262"/>
      <c r="P227" s="262"/>
      <c r="Q227" s="262"/>
      <c r="R227" s="39"/>
      <c r="T227" s="168" t="s">
        <v>23</v>
      </c>
      <c r="U227" s="46" t="s">
        <v>47</v>
      </c>
      <c r="V227" s="38"/>
      <c r="W227" s="169">
        <f>V227*K227</f>
        <v>0</v>
      </c>
      <c r="X227" s="169">
        <v>1.1999999999999999E-3</v>
      </c>
      <c r="Y227" s="169">
        <f>X227*K227</f>
        <v>3.6719999999999996E-2</v>
      </c>
      <c r="Z227" s="169">
        <v>0</v>
      </c>
      <c r="AA227" s="170">
        <f>Z227*K227</f>
        <v>0</v>
      </c>
      <c r="AR227" s="22" t="s">
        <v>195</v>
      </c>
      <c r="AT227" s="22" t="s">
        <v>237</v>
      </c>
      <c r="AU227" s="22" t="s">
        <v>102</v>
      </c>
      <c r="AY227" s="22" t="s">
        <v>160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2" t="s">
        <v>25</v>
      </c>
      <c r="BK227" s="107">
        <f>ROUND(L227*K227,2)</f>
        <v>0</v>
      </c>
      <c r="BL227" s="22" t="s">
        <v>165</v>
      </c>
      <c r="BM227" s="22" t="s">
        <v>336</v>
      </c>
    </row>
    <row r="228" spans="2:65" s="1" customFormat="1" ht="25.5" customHeight="1">
      <c r="B228" s="37"/>
      <c r="C228" s="164" t="s">
        <v>337</v>
      </c>
      <c r="D228" s="164" t="s">
        <v>161</v>
      </c>
      <c r="E228" s="165" t="s">
        <v>338</v>
      </c>
      <c r="F228" s="259" t="s">
        <v>339</v>
      </c>
      <c r="G228" s="259"/>
      <c r="H228" s="259"/>
      <c r="I228" s="259"/>
      <c r="J228" s="166" t="s">
        <v>164</v>
      </c>
      <c r="K228" s="167">
        <v>755.3</v>
      </c>
      <c r="L228" s="260">
        <v>0</v>
      </c>
      <c r="M228" s="261"/>
      <c r="N228" s="262">
        <f>ROUND(L228*K228,2)</f>
        <v>0</v>
      </c>
      <c r="O228" s="262"/>
      <c r="P228" s="262"/>
      <c r="Q228" s="262"/>
      <c r="R228" s="39"/>
      <c r="T228" s="168" t="s">
        <v>23</v>
      </c>
      <c r="U228" s="46" t="s">
        <v>47</v>
      </c>
      <c r="V228" s="38"/>
      <c r="W228" s="169">
        <f>V228*K228</f>
        <v>0</v>
      </c>
      <c r="X228" s="169">
        <v>8.5000000000000006E-3</v>
      </c>
      <c r="Y228" s="169">
        <f>X228*K228</f>
        <v>6.4200499999999998</v>
      </c>
      <c r="Z228" s="169">
        <v>0</v>
      </c>
      <c r="AA228" s="170">
        <f>Z228*K228</f>
        <v>0</v>
      </c>
      <c r="AR228" s="22" t="s">
        <v>165</v>
      </c>
      <c r="AT228" s="22" t="s">
        <v>161</v>
      </c>
      <c r="AU228" s="22" t="s">
        <v>102</v>
      </c>
      <c r="AY228" s="22" t="s">
        <v>160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2" t="s">
        <v>25</v>
      </c>
      <c r="BK228" s="107">
        <f>ROUND(L228*K228,2)</f>
        <v>0</v>
      </c>
      <c r="BL228" s="22" t="s">
        <v>165</v>
      </c>
      <c r="BM228" s="22" t="s">
        <v>340</v>
      </c>
    </row>
    <row r="229" spans="2:65" s="12" customFormat="1" ht="16.5" customHeight="1">
      <c r="B229" s="187"/>
      <c r="C229" s="188"/>
      <c r="D229" s="188"/>
      <c r="E229" s="189" t="s">
        <v>23</v>
      </c>
      <c r="F229" s="279" t="s">
        <v>341</v>
      </c>
      <c r="G229" s="280"/>
      <c r="H229" s="280"/>
      <c r="I229" s="280"/>
      <c r="J229" s="188"/>
      <c r="K229" s="189" t="s">
        <v>23</v>
      </c>
      <c r="L229" s="188"/>
      <c r="M229" s="188"/>
      <c r="N229" s="188"/>
      <c r="O229" s="188"/>
      <c r="P229" s="188"/>
      <c r="Q229" s="188"/>
      <c r="R229" s="190"/>
      <c r="T229" s="191"/>
      <c r="U229" s="188"/>
      <c r="V229" s="188"/>
      <c r="W229" s="188"/>
      <c r="X229" s="188"/>
      <c r="Y229" s="188"/>
      <c r="Z229" s="188"/>
      <c r="AA229" s="192"/>
      <c r="AT229" s="193" t="s">
        <v>168</v>
      </c>
      <c r="AU229" s="193" t="s">
        <v>102</v>
      </c>
      <c r="AV229" s="12" t="s">
        <v>25</v>
      </c>
      <c r="AW229" s="12" t="s">
        <v>39</v>
      </c>
      <c r="AX229" s="12" t="s">
        <v>82</v>
      </c>
      <c r="AY229" s="193" t="s">
        <v>160</v>
      </c>
    </row>
    <row r="230" spans="2:65" s="10" customFormat="1" ht="16.5" customHeight="1">
      <c r="B230" s="171"/>
      <c r="C230" s="172"/>
      <c r="D230" s="172"/>
      <c r="E230" s="173" t="s">
        <v>23</v>
      </c>
      <c r="F230" s="275" t="s">
        <v>315</v>
      </c>
      <c r="G230" s="276"/>
      <c r="H230" s="276"/>
      <c r="I230" s="276"/>
      <c r="J230" s="172"/>
      <c r="K230" s="174">
        <v>45.9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168</v>
      </c>
      <c r="AU230" s="178" t="s">
        <v>102</v>
      </c>
      <c r="AV230" s="10" t="s">
        <v>102</v>
      </c>
      <c r="AW230" s="10" t="s">
        <v>39</v>
      </c>
      <c r="AX230" s="10" t="s">
        <v>82</v>
      </c>
      <c r="AY230" s="178" t="s">
        <v>160</v>
      </c>
    </row>
    <row r="231" spans="2:65" s="12" customFormat="1" ht="16.5" customHeight="1">
      <c r="B231" s="187"/>
      <c r="C231" s="188"/>
      <c r="D231" s="188"/>
      <c r="E231" s="189" t="s">
        <v>23</v>
      </c>
      <c r="F231" s="281" t="s">
        <v>342</v>
      </c>
      <c r="G231" s="282"/>
      <c r="H231" s="282"/>
      <c r="I231" s="282"/>
      <c r="J231" s="188"/>
      <c r="K231" s="189" t="s">
        <v>23</v>
      </c>
      <c r="L231" s="188"/>
      <c r="M231" s="188"/>
      <c r="N231" s="188"/>
      <c r="O231" s="188"/>
      <c r="P231" s="188"/>
      <c r="Q231" s="188"/>
      <c r="R231" s="190"/>
      <c r="T231" s="191"/>
      <c r="U231" s="188"/>
      <c r="V231" s="188"/>
      <c r="W231" s="188"/>
      <c r="X231" s="188"/>
      <c r="Y231" s="188"/>
      <c r="Z231" s="188"/>
      <c r="AA231" s="192"/>
      <c r="AT231" s="193" t="s">
        <v>168</v>
      </c>
      <c r="AU231" s="193" t="s">
        <v>102</v>
      </c>
      <c r="AV231" s="12" t="s">
        <v>25</v>
      </c>
      <c r="AW231" s="12" t="s">
        <v>39</v>
      </c>
      <c r="AX231" s="12" t="s">
        <v>82</v>
      </c>
      <c r="AY231" s="193" t="s">
        <v>160</v>
      </c>
    </row>
    <row r="232" spans="2:65" s="10" customFormat="1" ht="16.5" customHeight="1">
      <c r="B232" s="171"/>
      <c r="C232" s="172"/>
      <c r="D232" s="172"/>
      <c r="E232" s="173" t="s">
        <v>23</v>
      </c>
      <c r="F232" s="275" t="s">
        <v>343</v>
      </c>
      <c r="G232" s="276"/>
      <c r="H232" s="276"/>
      <c r="I232" s="276"/>
      <c r="J232" s="172"/>
      <c r="K232" s="174">
        <v>52.6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168</v>
      </c>
      <c r="AU232" s="178" t="s">
        <v>102</v>
      </c>
      <c r="AV232" s="10" t="s">
        <v>102</v>
      </c>
      <c r="AW232" s="10" t="s">
        <v>39</v>
      </c>
      <c r="AX232" s="10" t="s">
        <v>82</v>
      </c>
      <c r="AY232" s="178" t="s">
        <v>160</v>
      </c>
    </row>
    <row r="233" spans="2:65" s="12" customFormat="1" ht="16.5" customHeight="1">
      <c r="B233" s="187"/>
      <c r="C233" s="188"/>
      <c r="D233" s="188"/>
      <c r="E233" s="189" t="s">
        <v>23</v>
      </c>
      <c r="F233" s="281" t="s">
        <v>344</v>
      </c>
      <c r="G233" s="282"/>
      <c r="H233" s="282"/>
      <c r="I233" s="282"/>
      <c r="J233" s="188"/>
      <c r="K233" s="189" t="s">
        <v>23</v>
      </c>
      <c r="L233" s="188"/>
      <c r="M233" s="188"/>
      <c r="N233" s="188"/>
      <c r="O233" s="188"/>
      <c r="P233" s="188"/>
      <c r="Q233" s="188"/>
      <c r="R233" s="190"/>
      <c r="T233" s="191"/>
      <c r="U233" s="188"/>
      <c r="V233" s="188"/>
      <c r="W233" s="188"/>
      <c r="X233" s="188"/>
      <c r="Y233" s="188"/>
      <c r="Z233" s="188"/>
      <c r="AA233" s="192"/>
      <c r="AT233" s="193" t="s">
        <v>168</v>
      </c>
      <c r="AU233" s="193" t="s">
        <v>102</v>
      </c>
      <c r="AV233" s="12" t="s">
        <v>25</v>
      </c>
      <c r="AW233" s="12" t="s">
        <v>39</v>
      </c>
      <c r="AX233" s="12" t="s">
        <v>82</v>
      </c>
      <c r="AY233" s="193" t="s">
        <v>160</v>
      </c>
    </row>
    <row r="234" spans="2:65" s="10" customFormat="1" ht="16.5" customHeight="1">
      <c r="B234" s="171"/>
      <c r="C234" s="172"/>
      <c r="D234" s="172"/>
      <c r="E234" s="173" t="s">
        <v>23</v>
      </c>
      <c r="F234" s="275" t="s">
        <v>345</v>
      </c>
      <c r="G234" s="276"/>
      <c r="H234" s="276"/>
      <c r="I234" s="276"/>
      <c r="J234" s="172"/>
      <c r="K234" s="174">
        <v>614.20000000000005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168</v>
      </c>
      <c r="AU234" s="178" t="s">
        <v>102</v>
      </c>
      <c r="AV234" s="10" t="s">
        <v>102</v>
      </c>
      <c r="AW234" s="10" t="s">
        <v>39</v>
      </c>
      <c r="AX234" s="10" t="s">
        <v>82</v>
      </c>
      <c r="AY234" s="178" t="s">
        <v>160</v>
      </c>
    </row>
    <row r="235" spans="2:65" s="12" customFormat="1" ht="16.5" customHeight="1">
      <c r="B235" s="187"/>
      <c r="C235" s="188"/>
      <c r="D235" s="188"/>
      <c r="E235" s="189" t="s">
        <v>23</v>
      </c>
      <c r="F235" s="281" t="s">
        <v>346</v>
      </c>
      <c r="G235" s="282"/>
      <c r="H235" s="282"/>
      <c r="I235" s="282"/>
      <c r="J235" s="188"/>
      <c r="K235" s="189" t="s">
        <v>23</v>
      </c>
      <c r="L235" s="188"/>
      <c r="M235" s="188"/>
      <c r="N235" s="188"/>
      <c r="O235" s="188"/>
      <c r="P235" s="188"/>
      <c r="Q235" s="188"/>
      <c r="R235" s="190"/>
      <c r="T235" s="191"/>
      <c r="U235" s="188"/>
      <c r="V235" s="188"/>
      <c r="W235" s="188"/>
      <c r="X235" s="188"/>
      <c r="Y235" s="188"/>
      <c r="Z235" s="188"/>
      <c r="AA235" s="192"/>
      <c r="AT235" s="193" t="s">
        <v>168</v>
      </c>
      <c r="AU235" s="193" t="s">
        <v>102</v>
      </c>
      <c r="AV235" s="12" t="s">
        <v>25</v>
      </c>
      <c r="AW235" s="12" t="s">
        <v>39</v>
      </c>
      <c r="AX235" s="12" t="s">
        <v>82</v>
      </c>
      <c r="AY235" s="193" t="s">
        <v>160</v>
      </c>
    </row>
    <row r="236" spans="2:65" s="13" customFormat="1" ht="16.5" customHeight="1">
      <c r="B236" s="198"/>
      <c r="C236" s="199"/>
      <c r="D236" s="199"/>
      <c r="E236" s="200" t="s">
        <v>23</v>
      </c>
      <c r="F236" s="283" t="s">
        <v>347</v>
      </c>
      <c r="G236" s="284"/>
      <c r="H236" s="284"/>
      <c r="I236" s="284"/>
      <c r="J236" s="199"/>
      <c r="K236" s="201">
        <v>712.7</v>
      </c>
      <c r="L236" s="199"/>
      <c r="M236" s="199"/>
      <c r="N236" s="199"/>
      <c r="O236" s="199"/>
      <c r="P236" s="199"/>
      <c r="Q236" s="199"/>
      <c r="R236" s="202"/>
      <c r="T236" s="203"/>
      <c r="U236" s="199"/>
      <c r="V236" s="199"/>
      <c r="W236" s="199"/>
      <c r="X236" s="199"/>
      <c r="Y236" s="199"/>
      <c r="Z236" s="199"/>
      <c r="AA236" s="204"/>
      <c r="AT236" s="205" t="s">
        <v>168</v>
      </c>
      <c r="AU236" s="205" t="s">
        <v>102</v>
      </c>
      <c r="AV236" s="13" t="s">
        <v>173</v>
      </c>
      <c r="AW236" s="13" t="s">
        <v>39</v>
      </c>
      <c r="AX236" s="13" t="s">
        <v>82</v>
      </c>
      <c r="AY236" s="205" t="s">
        <v>160</v>
      </c>
    </row>
    <row r="237" spans="2:65" s="10" customFormat="1" ht="16.5" customHeight="1">
      <c r="B237" s="171"/>
      <c r="C237" s="172"/>
      <c r="D237" s="172"/>
      <c r="E237" s="173" t="s">
        <v>23</v>
      </c>
      <c r="F237" s="275" t="s">
        <v>348</v>
      </c>
      <c r="G237" s="276"/>
      <c r="H237" s="276"/>
      <c r="I237" s="276"/>
      <c r="J237" s="172"/>
      <c r="K237" s="174">
        <v>42.6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168</v>
      </c>
      <c r="AU237" s="178" t="s">
        <v>102</v>
      </c>
      <c r="AV237" s="10" t="s">
        <v>102</v>
      </c>
      <c r="AW237" s="10" t="s">
        <v>39</v>
      </c>
      <c r="AX237" s="10" t="s">
        <v>82</v>
      </c>
      <c r="AY237" s="178" t="s">
        <v>160</v>
      </c>
    </row>
    <row r="238" spans="2:65" s="11" customFormat="1" ht="16.5" customHeight="1">
      <c r="B238" s="179"/>
      <c r="C238" s="180"/>
      <c r="D238" s="180"/>
      <c r="E238" s="181" t="s">
        <v>23</v>
      </c>
      <c r="F238" s="277" t="s">
        <v>208</v>
      </c>
      <c r="G238" s="278"/>
      <c r="H238" s="278"/>
      <c r="I238" s="278"/>
      <c r="J238" s="180"/>
      <c r="K238" s="182">
        <v>755.3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168</v>
      </c>
      <c r="AU238" s="186" t="s">
        <v>102</v>
      </c>
      <c r="AV238" s="11" t="s">
        <v>165</v>
      </c>
      <c r="AW238" s="11" t="s">
        <v>39</v>
      </c>
      <c r="AX238" s="11" t="s">
        <v>25</v>
      </c>
      <c r="AY238" s="186" t="s">
        <v>160</v>
      </c>
    </row>
    <row r="239" spans="2:65" s="1" customFormat="1" ht="38.25" customHeight="1">
      <c r="B239" s="37"/>
      <c r="C239" s="194" t="s">
        <v>349</v>
      </c>
      <c r="D239" s="194" t="s">
        <v>237</v>
      </c>
      <c r="E239" s="195" t="s">
        <v>350</v>
      </c>
      <c r="F239" s="271" t="s">
        <v>351</v>
      </c>
      <c r="G239" s="271"/>
      <c r="H239" s="271"/>
      <c r="I239" s="271"/>
      <c r="J239" s="196" t="s">
        <v>164</v>
      </c>
      <c r="K239" s="197">
        <v>669.93600000000004</v>
      </c>
      <c r="L239" s="272">
        <v>0</v>
      </c>
      <c r="M239" s="273"/>
      <c r="N239" s="274">
        <f>ROUND(L239*K239,2)</f>
        <v>0</v>
      </c>
      <c r="O239" s="262"/>
      <c r="P239" s="262"/>
      <c r="Q239" s="262"/>
      <c r="R239" s="39"/>
      <c r="T239" s="168" t="s">
        <v>23</v>
      </c>
      <c r="U239" s="46" t="s">
        <v>47</v>
      </c>
      <c r="V239" s="38"/>
      <c r="W239" s="169">
        <f>V239*K239</f>
        <v>0</v>
      </c>
      <c r="X239" s="169">
        <v>2.3999999999999998E-3</v>
      </c>
      <c r="Y239" s="169">
        <f>X239*K239</f>
        <v>1.6078463999999999</v>
      </c>
      <c r="Z239" s="169">
        <v>0</v>
      </c>
      <c r="AA239" s="170">
        <f>Z239*K239</f>
        <v>0</v>
      </c>
      <c r="AR239" s="22" t="s">
        <v>195</v>
      </c>
      <c r="AT239" s="22" t="s">
        <v>237</v>
      </c>
      <c r="AU239" s="22" t="s">
        <v>102</v>
      </c>
      <c r="AY239" s="22" t="s">
        <v>160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2" t="s">
        <v>25</v>
      </c>
      <c r="BK239" s="107">
        <f>ROUND(L239*K239,2)</f>
        <v>0</v>
      </c>
      <c r="BL239" s="22" t="s">
        <v>165</v>
      </c>
      <c r="BM239" s="22" t="s">
        <v>352</v>
      </c>
    </row>
    <row r="240" spans="2:65" s="10" customFormat="1" ht="16.5" customHeight="1">
      <c r="B240" s="171"/>
      <c r="C240" s="172"/>
      <c r="D240" s="172"/>
      <c r="E240" s="173" t="s">
        <v>23</v>
      </c>
      <c r="F240" s="269" t="s">
        <v>353</v>
      </c>
      <c r="G240" s="270"/>
      <c r="H240" s="270"/>
      <c r="I240" s="270"/>
      <c r="J240" s="172"/>
      <c r="K240" s="174">
        <v>626.48400000000004</v>
      </c>
      <c r="L240" s="172"/>
      <c r="M240" s="172"/>
      <c r="N240" s="172"/>
      <c r="O240" s="172"/>
      <c r="P240" s="172"/>
      <c r="Q240" s="172"/>
      <c r="R240" s="175"/>
      <c r="T240" s="176"/>
      <c r="U240" s="172"/>
      <c r="V240" s="172"/>
      <c r="W240" s="172"/>
      <c r="X240" s="172"/>
      <c r="Y240" s="172"/>
      <c r="Z240" s="172"/>
      <c r="AA240" s="177"/>
      <c r="AT240" s="178" t="s">
        <v>168</v>
      </c>
      <c r="AU240" s="178" t="s">
        <v>102</v>
      </c>
      <c r="AV240" s="10" t="s">
        <v>102</v>
      </c>
      <c r="AW240" s="10" t="s">
        <v>39</v>
      </c>
      <c r="AX240" s="10" t="s">
        <v>82</v>
      </c>
      <c r="AY240" s="178" t="s">
        <v>160</v>
      </c>
    </row>
    <row r="241" spans="2:65" s="10" customFormat="1" ht="16.5" customHeight="1">
      <c r="B241" s="171"/>
      <c r="C241" s="172"/>
      <c r="D241" s="172"/>
      <c r="E241" s="173" t="s">
        <v>23</v>
      </c>
      <c r="F241" s="275" t="s">
        <v>354</v>
      </c>
      <c r="G241" s="276"/>
      <c r="H241" s="276"/>
      <c r="I241" s="276"/>
      <c r="J241" s="172"/>
      <c r="K241" s="174">
        <v>43.451999999999998</v>
      </c>
      <c r="L241" s="172"/>
      <c r="M241" s="172"/>
      <c r="N241" s="172"/>
      <c r="O241" s="172"/>
      <c r="P241" s="172"/>
      <c r="Q241" s="172"/>
      <c r="R241" s="175"/>
      <c r="T241" s="176"/>
      <c r="U241" s="172"/>
      <c r="V241" s="172"/>
      <c r="W241" s="172"/>
      <c r="X241" s="172"/>
      <c r="Y241" s="172"/>
      <c r="Z241" s="172"/>
      <c r="AA241" s="177"/>
      <c r="AT241" s="178" t="s">
        <v>168</v>
      </c>
      <c r="AU241" s="178" t="s">
        <v>102</v>
      </c>
      <c r="AV241" s="10" t="s">
        <v>102</v>
      </c>
      <c r="AW241" s="10" t="s">
        <v>39</v>
      </c>
      <c r="AX241" s="10" t="s">
        <v>82</v>
      </c>
      <c r="AY241" s="178" t="s">
        <v>160</v>
      </c>
    </row>
    <row r="242" spans="2:65" s="11" customFormat="1" ht="16.5" customHeight="1">
      <c r="B242" s="179"/>
      <c r="C242" s="180"/>
      <c r="D242" s="180"/>
      <c r="E242" s="181" t="s">
        <v>23</v>
      </c>
      <c r="F242" s="277" t="s">
        <v>208</v>
      </c>
      <c r="G242" s="278"/>
      <c r="H242" s="278"/>
      <c r="I242" s="278"/>
      <c r="J242" s="180"/>
      <c r="K242" s="182">
        <v>669.93600000000004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168</v>
      </c>
      <c r="AU242" s="186" t="s">
        <v>102</v>
      </c>
      <c r="AV242" s="11" t="s">
        <v>165</v>
      </c>
      <c r="AW242" s="11" t="s">
        <v>39</v>
      </c>
      <c r="AX242" s="11" t="s">
        <v>25</v>
      </c>
      <c r="AY242" s="186" t="s">
        <v>160</v>
      </c>
    </row>
    <row r="243" spans="2:65" s="1" customFormat="1" ht="25.5" customHeight="1">
      <c r="B243" s="37"/>
      <c r="C243" s="194" t="s">
        <v>355</v>
      </c>
      <c r="D243" s="194" t="s">
        <v>237</v>
      </c>
      <c r="E243" s="195" t="s">
        <v>356</v>
      </c>
      <c r="F243" s="271" t="s">
        <v>357</v>
      </c>
      <c r="G243" s="271"/>
      <c r="H243" s="271"/>
      <c r="I243" s="271"/>
      <c r="J243" s="196" t="s">
        <v>164</v>
      </c>
      <c r="K243" s="197">
        <v>100.47</v>
      </c>
      <c r="L243" s="272">
        <v>0</v>
      </c>
      <c r="M243" s="273"/>
      <c r="N243" s="274">
        <f>ROUND(L243*K243,2)</f>
        <v>0</v>
      </c>
      <c r="O243" s="262"/>
      <c r="P243" s="262"/>
      <c r="Q243" s="262"/>
      <c r="R243" s="39"/>
      <c r="T243" s="168" t="s">
        <v>23</v>
      </c>
      <c r="U243" s="46" t="s">
        <v>47</v>
      </c>
      <c r="V243" s="38"/>
      <c r="W243" s="169">
        <f>V243*K243</f>
        <v>0</v>
      </c>
      <c r="X243" s="169">
        <v>4.7999999999999996E-3</v>
      </c>
      <c r="Y243" s="169">
        <f>X243*K243</f>
        <v>0.48225599999999996</v>
      </c>
      <c r="Z243" s="169">
        <v>0</v>
      </c>
      <c r="AA243" s="170">
        <f>Z243*K243</f>
        <v>0</v>
      </c>
      <c r="AR243" s="22" t="s">
        <v>195</v>
      </c>
      <c r="AT243" s="22" t="s">
        <v>237</v>
      </c>
      <c r="AU243" s="22" t="s">
        <v>102</v>
      </c>
      <c r="AY243" s="22" t="s">
        <v>160</v>
      </c>
      <c r="BE243" s="107">
        <f>IF(U243="základní",N243,0)</f>
        <v>0</v>
      </c>
      <c r="BF243" s="107">
        <f>IF(U243="snížená",N243,0)</f>
        <v>0</v>
      </c>
      <c r="BG243" s="107">
        <f>IF(U243="zákl. přenesená",N243,0)</f>
        <v>0</v>
      </c>
      <c r="BH243" s="107">
        <f>IF(U243="sníž. přenesená",N243,0)</f>
        <v>0</v>
      </c>
      <c r="BI243" s="107">
        <f>IF(U243="nulová",N243,0)</f>
        <v>0</v>
      </c>
      <c r="BJ243" s="22" t="s">
        <v>25</v>
      </c>
      <c r="BK243" s="107">
        <f>ROUND(L243*K243,2)</f>
        <v>0</v>
      </c>
      <c r="BL243" s="22" t="s">
        <v>165</v>
      </c>
      <c r="BM243" s="22" t="s">
        <v>358</v>
      </c>
    </row>
    <row r="244" spans="2:65" s="10" customFormat="1" ht="16.5" customHeight="1">
      <c r="B244" s="171"/>
      <c r="C244" s="172"/>
      <c r="D244" s="172"/>
      <c r="E244" s="173" t="s">
        <v>23</v>
      </c>
      <c r="F244" s="269" t="s">
        <v>359</v>
      </c>
      <c r="G244" s="270"/>
      <c r="H244" s="270"/>
      <c r="I244" s="270"/>
      <c r="J244" s="172"/>
      <c r="K244" s="174">
        <v>46.817999999999998</v>
      </c>
      <c r="L244" s="172"/>
      <c r="M244" s="172"/>
      <c r="N244" s="172"/>
      <c r="O244" s="172"/>
      <c r="P244" s="172"/>
      <c r="Q244" s="172"/>
      <c r="R244" s="175"/>
      <c r="T244" s="176"/>
      <c r="U244" s="172"/>
      <c r="V244" s="172"/>
      <c r="W244" s="172"/>
      <c r="X244" s="172"/>
      <c r="Y244" s="172"/>
      <c r="Z244" s="172"/>
      <c r="AA244" s="177"/>
      <c r="AT244" s="178" t="s">
        <v>168</v>
      </c>
      <c r="AU244" s="178" t="s">
        <v>102</v>
      </c>
      <c r="AV244" s="10" t="s">
        <v>102</v>
      </c>
      <c r="AW244" s="10" t="s">
        <v>39</v>
      </c>
      <c r="AX244" s="10" t="s">
        <v>82</v>
      </c>
      <c r="AY244" s="178" t="s">
        <v>160</v>
      </c>
    </row>
    <row r="245" spans="2:65" s="10" customFormat="1" ht="16.5" customHeight="1">
      <c r="B245" s="171"/>
      <c r="C245" s="172"/>
      <c r="D245" s="172"/>
      <c r="E245" s="173" t="s">
        <v>23</v>
      </c>
      <c r="F245" s="275" t="s">
        <v>360</v>
      </c>
      <c r="G245" s="276"/>
      <c r="H245" s="276"/>
      <c r="I245" s="276"/>
      <c r="J245" s="172"/>
      <c r="K245" s="174">
        <v>53.652000000000001</v>
      </c>
      <c r="L245" s="172"/>
      <c r="M245" s="172"/>
      <c r="N245" s="172"/>
      <c r="O245" s="172"/>
      <c r="P245" s="172"/>
      <c r="Q245" s="172"/>
      <c r="R245" s="175"/>
      <c r="T245" s="176"/>
      <c r="U245" s="172"/>
      <c r="V245" s="172"/>
      <c r="W245" s="172"/>
      <c r="X245" s="172"/>
      <c r="Y245" s="172"/>
      <c r="Z245" s="172"/>
      <c r="AA245" s="177"/>
      <c r="AT245" s="178" t="s">
        <v>168</v>
      </c>
      <c r="AU245" s="178" t="s">
        <v>102</v>
      </c>
      <c r="AV245" s="10" t="s">
        <v>102</v>
      </c>
      <c r="AW245" s="10" t="s">
        <v>39</v>
      </c>
      <c r="AX245" s="10" t="s">
        <v>82</v>
      </c>
      <c r="AY245" s="178" t="s">
        <v>160</v>
      </c>
    </row>
    <row r="246" spans="2:65" s="11" customFormat="1" ht="16.5" customHeight="1">
      <c r="B246" s="179"/>
      <c r="C246" s="180"/>
      <c r="D246" s="180"/>
      <c r="E246" s="181" t="s">
        <v>23</v>
      </c>
      <c r="F246" s="277" t="s">
        <v>208</v>
      </c>
      <c r="G246" s="278"/>
      <c r="H246" s="278"/>
      <c r="I246" s="278"/>
      <c r="J246" s="180"/>
      <c r="K246" s="182">
        <v>100.47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168</v>
      </c>
      <c r="AU246" s="186" t="s">
        <v>102</v>
      </c>
      <c r="AV246" s="11" t="s">
        <v>165</v>
      </c>
      <c r="AW246" s="11" t="s">
        <v>39</v>
      </c>
      <c r="AX246" s="11" t="s">
        <v>25</v>
      </c>
      <c r="AY246" s="186" t="s">
        <v>160</v>
      </c>
    </row>
    <row r="247" spans="2:65" s="1" customFormat="1" ht="16.5" customHeight="1">
      <c r="B247" s="37"/>
      <c r="C247" s="164" t="s">
        <v>361</v>
      </c>
      <c r="D247" s="164" t="s">
        <v>161</v>
      </c>
      <c r="E247" s="165" t="s">
        <v>362</v>
      </c>
      <c r="F247" s="259" t="s">
        <v>363</v>
      </c>
      <c r="G247" s="259"/>
      <c r="H247" s="259"/>
      <c r="I247" s="259"/>
      <c r="J247" s="166" t="s">
        <v>240</v>
      </c>
      <c r="K247" s="167">
        <v>362.14</v>
      </c>
      <c r="L247" s="260">
        <v>0</v>
      </c>
      <c r="M247" s="261"/>
      <c r="N247" s="262">
        <f>ROUND(L247*K247,2)</f>
        <v>0</v>
      </c>
      <c r="O247" s="262"/>
      <c r="P247" s="262"/>
      <c r="Q247" s="262"/>
      <c r="R247" s="39"/>
      <c r="T247" s="168" t="s">
        <v>23</v>
      </c>
      <c r="U247" s="46" t="s">
        <v>47</v>
      </c>
      <c r="V247" s="38"/>
      <c r="W247" s="169">
        <f>V247*K247</f>
        <v>0</v>
      </c>
      <c r="X247" s="169">
        <v>2.5000000000000001E-4</v>
      </c>
      <c r="Y247" s="169">
        <f>X247*K247</f>
        <v>9.0535000000000004E-2</v>
      </c>
      <c r="Z247" s="169">
        <v>0</v>
      </c>
      <c r="AA247" s="170">
        <f>Z247*K247</f>
        <v>0</v>
      </c>
      <c r="AR247" s="22" t="s">
        <v>165</v>
      </c>
      <c r="AT247" s="22" t="s">
        <v>161</v>
      </c>
      <c r="AU247" s="22" t="s">
        <v>102</v>
      </c>
      <c r="AY247" s="22" t="s">
        <v>160</v>
      </c>
      <c r="BE247" s="107">
        <f>IF(U247="základní",N247,0)</f>
        <v>0</v>
      </c>
      <c r="BF247" s="107">
        <f>IF(U247="snížená",N247,0)</f>
        <v>0</v>
      </c>
      <c r="BG247" s="107">
        <f>IF(U247="zákl. přenesená",N247,0)</f>
        <v>0</v>
      </c>
      <c r="BH247" s="107">
        <f>IF(U247="sníž. přenesená",N247,0)</f>
        <v>0</v>
      </c>
      <c r="BI247" s="107">
        <f>IF(U247="nulová",N247,0)</f>
        <v>0</v>
      </c>
      <c r="BJ247" s="22" t="s">
        <v>25</v>
      </c>
      <c r="BK247" s="107">
        <f>ROUND(L247*K247,2)</f>
        <v>0</v>
      </c>
      <c r="BL247" s="22" t="s">
        <v>165</v>
      </c>
      <c r="BM247" s="22" t="s">
        <v>364</v>
      </c>
    </row>
    <row r="248" spans="2:65" s="12" customFormat="1" ht="16.5" customHeight="1">
      <c r="B248" s="187"/>
      <c r="C248" s="188"/>
      <c r="D248" s="188"/>
      <c r="E248" s="189" t="s">
        <v>23</v>
      </c>
      <c r="F248" s="279" t="s">
        <v>365</v>
      </c>
      <c r="G248" s="280"/>
      <c r="H248" s="280"/>
      <c r="I248" s="280"/>
      <c r="J248" s="188"/>
      <c r="K248" s="189" t="s">
        <v>23</v>
      </c>
      <c r="L248" s="188"/>
      <c r="M248" s="188"/>
      <c r="N248" s="188"/>
      <c r="O248" s="188"/>
      <c r="P248" s="188"/>
      <c r="Q248" s="188"/>
      <c r="R248" s="190"/>
      <c r="T248" s="191"/>
      <c r="U248" s="188"/>
      <c r="V248" s="188"/>
      <c r="W248" s="188"/>
      <c r="X248" s="188"/>
      <c r="Y248" s="188"/>
      <c r="Z248" s="188"/>
      <c r="AA248" s="192"/>
      <c r="AT248" s="193" t="s">
        <v>168</v>
      </c>
      <c r="AU248" s="193" t="s">
        <v>102</v>
      </c>
      <c r="AV248" s="12" t="s">
        <v>25</v>
      </c>
      <c r="AW248" s="12" t="s">
        <v>39</v>
      </c>
      <c r="AX248" s="12" t="s">
        <v>82</v>
      </c>
      <c r="AY248" s="193" t="s">
        <v>160</v>
      </c>
    </row>
    <row r="249" spans="2:65" s="10" customFormat="1" ht="16.5" customHeight="1">
      <c r="B249" s="171"/>
      <c r="C249" s="172"/>
      <c r="D249" s="172"/>
      <c r="E249" s="173" t="s">
        <v>23</v>
      </c>
      <c r="F249" s="275" t="s">
        <v>366</v>
      </c>
      <c r="G249" s="276"/>
      <c r="H249" s="276"/>
      <c r="I249" s="276"/>
      <c r="J249" s="172"/>
      <c r="K249" s="174">
        <v>130.52000000000001</v>
      </c>
      <c r="L249" s="172"/>
      <c r="M249" s="172"/>
      <c r="N249" s="172"/>
      <c r="O249" s="172"/>
      <c r="P249" s="172"/>
      <c r="Q249" s="172"/>
      <c r="R249" s="175"/>
      <c r="T249" s="176"/>
      <c r="U249" s="172"/>
      <c r="V249" s="172"/>
      <c r="W249" s="172"/>
      <c r="X249" s="172"/>
      <c r="Y249" s="172"/>
      <c r="Z249" s="172"/>
      <c r="AA249" s="177"/>
      <c r="AT249" s="178" t="s">
        <v>168</v>
      </c>
      <c r="AU249" s="178" t="s">
        <v>102</v>
      </c>
      <c r="AV249" s="10" t="s">
        <v>102</v>
      </c>
      <c r="AW249" s="10" t="s">
        <v>39</v>
      </c>
      <c r="AX249" s="10" t="s">
        <v>82</v>
      </c>
      <c r="AY249" s="178" t="s">
        <v>160</v>
      </c>
    </row>
    <row r="250" spans="2:65" s="12" customFormat="1" ht="16.5" customHeight="1">
      <c r="B250" s="187"/>
      <c r="C250" s="188"/>
      <c r="D250" s="188"/>
      <c r="E250" s="189" t="s">
        <v>23</v>
      </c>
      <c r="F250" s="281" t="s">
        <v>367</v>
      </c>
      <c r="G250" s="282"/>
      <c r="H250" s="282"/>
      <c r="I250" s="282"/>
      <c r="J250" s="188"/>
      <c r="K250" s="189" t="s">
        <v>23</v>
      </c>
      <c r="L250" s="188"/>
      <c r="M250" s="188"/>
      <c r="N250" s="188"/>
      <c r="O250" s="188"/>
      <c r="P250" s="188"/>
      <c r="Q250" s="188"/>
      <c r="R250" s="190"/>
      <c r="T250" s="191"/>
      <c r="U250" s="188"/>
      <c r="V250" s="188"/>
      <c r="W250" s="188"/>
      <c r="X250" s="188"/>
      <c r="Y250" s="188"/>
      <c r="Z250" s="188"/>
      <c r="AA250" s="192"/>
      <c r="AT250" s="193" t="s">
        <v>168</v>
      </c>
      <c r="AU250" s="193" t="s">
        <v>102</v>
      </c>
      <c r="AV250" s="12" t="s">
        <v>25</v>
      </c>
      <c r="AW250" s="12" t="s">
        <v>39</v>
      </c>
      <c r="AX250" s="12" t="s">
        <v>82</v>
      </c>
      <c r="AY250" s="193" t="s">
        <v>160</v>
      </c>
    </row>
    <row r="251" spans="2:65" s="10" customFormat="1" ht="16.5" customHeight="1">
      <c r="B251" s="171"/>
      <c r="C251" s="172"/>
      <c r="D251" s="172"/>
      <c r="E251" s="173" t="s">
        <v>23</v>
      </c>
      <c r="F251" s="275" t="s">
        <v>366</v>
      </c>
      <c r="G251" s="276"/>
      <c r="H251" s="276"/>
      <c r="I251" s="276"/>
      <c r="J251" s="172"/>
      <c r="K251" s="174">
        <v>130.52000000000001</v>
      </c>
      <c r="L251" s="172"/>
      <c r="M251" s="172"/>
      <c r="N251" s="172"/>
      <c r="O251" s="172"/>
      <c r="P251" s="172"/>
      <c r="Q251" s="172"/>
      <c r="R251" s="175"/>
      <c r="T251" s="176"/>
      <c r="U251" s="172"/>
      <c r="V251" s="172"/>
      <c r="W251" s="172"/>
      <c r="X251" s="172"/>
      <c r="Y251" s="172"/>
      <c r="Z251" s="172"/>
      <c r="AA251" s="177"/>
      <c r="AT251" s="178" t="s">
        <v>168</v>
      </c>
      <c r="AU251" s="178" t="s">
        <v>102</v>
      </c>
      <c r="AV251" s="10" t="s">
        <v>102</v>
      </c>
      <c r="AW251" s="10" t="s">
        <v>39</v>
      </c>
      <c r="AX251" s="10" t="s">
        <v>82</v>
      </c>
      <c r="AY251" s="178" t="s">
        <v>160</v>
      </c>
    </row>
    <row r="252" spans="2:65" s="12" customFormat="1" ht="16.5" customHeight="1">
      <c r="B252" s="187"/>
      <c r="C252" s="188"/>
      <c r="D252" s="188"/>
      <c r="E252" s="189" t="s">
        <v>23</v>
      </c>
      <c r="F252" s="281" t="s">
        <v>368</v>
      </c>
      <c r="G252" s="282"/>
      <c r="H252" s="282"/>
      <c r="I252" s="282"/>
      <c r="J252" s="188"/>
      <c r="K252" s="189" t="s">
        <v>23</v>
      </c>
      <c r="L252" s="188"/>
      <c r="M252" s="188"/>
      <c r="N252" s="188"/>
      <c r="O252" s="188"/>
      <c r="P252" s="188"/>
      <c r="Q252" s="188"/>
      <c r="R252" s="190"/>
      <c r="T252" s="191"/>
      <c r="U252" s="188"/>
      <c r="V252" s="188"/>
      <c r="W252" s="188"/>
      <c r="X252" s="188"/>
      <c r="Y252" s="188"/>
      <c r="Z252" s="188"/>
      <c r="AA252" s="192"/>
      <c r="AT252" s="193" t="s">
        <v>168</v>
      </c>
      <c r="AU252" s="193" t="s">
        <v>102</v>
      </c>
      <c r="AV252" s="12" t="s">
        <v>25</v>
      </c>
      <c r="AW252" s="12" t="s">
        <v>39</v>
      </c>
      <c r="AX252" s="12" t="s">
        <v>82</v>
      </c>
      <c r="AY252" s="193" t="s">
        <v>160</v>
      </c>
    </row>
    <row r="253" spans="2:65" s="10" customFormat="1" ht="16.5" customHeight="1">
      <c r="B253" s="171"/>
      <c r="C253" s="172"/>
      <c r="D253" s="172"/>
      <c r="E253" s="173" t="s">
        <v>23</v>
      </c>
      <c r="F253" s="275" t="s">
        <v>369</v>
      </c>
      <c r="G253" s="276"/>
      <c r="H253" s="276"/>
      <c r="I253" s="276"/>
      <c r="J253" s="172"/>
      <c r="K253" s="174">
        <v>34.6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168</v>
      </c>
      <c r="AU253" s="178" t="s">
        <v>102</v>
      </c>
      <c r="AV253" s="10" t="s">
        <v>102</v>
      </c>
      <c r="AW253" s="10" t="s">
        <v>39</v>
      </c>
      <c r="AX253" s="10" t="s">
        <v>82</v>
      </c>
      <c r="AY253" s="178" t="s">
        <v>160</v>
      </c>
    </row>
    <row r="254" spans="2:65" s="12" customFormat="1" ht="16.5" customHeight="1">
      <c r="B254" s="187"/>
      <c r="C254" s="188"/>
      <c r="D254" s="188"/>
      <c r="E254" s="189" t="s">
        <v>23</v>
      </c>
      <c r="F254" s="281" t="s">
        <v>370</v>
      </c>
      <c r="G254" s="282"/>
      <c r="H254" s="282"/>
      <c r="I254" s="282"/>
      <c r="J254" s="188"/>
      <c r="K254" s="189" t="s">
        <v>23</v>
      </c>
      <c r="L254" s="188"/>
      <c r="M254" s="188"/>
      <c r="N254" s="188"/>
      <c r="O254" s="188"/>
      <c r="P254" s="188"/>
      <c r="Q254" s="188"/>
      <c r="R254" s="190"/>
      <c r="T254" s="191"/>
      <c r="U254" s="188"/>
      <c r="V254" s="188"/>
      <c r="W254" s="188"/>
      <c r="X254" s="188"/>
      <c r="Y254" s="188"/>
      <c r="Z254" s="188"/>
      <c r="AA254" s="192"/>
      <c r="AT254" s="193" t="s">
        <v>168</v>
      </c>
      <c r="AU254" s="193" t="s">
        <v>102</v>
      </c>
      <c r="AV254" s="12" t="s">
        <v>25</v>
      </c>
      <c r="AW254" s="12" t="s">
        <v>39</v>
      </c>
      <c r="AX254" s="12" t="s">
        <v>82</v>
      </c>
      <c r="AY254" s="193" t="s">
        <v>160</v>
      </c>
    </row>
    <row r="255" spans="2:65" s="10" customFormat="1" ht="16.5" customHeight="1">
      <c r="B255" s="171"/>
      <c r="C255" s="172"/>
      <c r="D255" s="172"/>
      <c r="E255" s="173" t="s">
        <v>23</v>
      </c>
      <c r="F255" s="275" t="s">
        <v>371</v>
      </c>
      <c r="G255" s="276"/>
      <c r="H255" s="276"/>
      <c r="I255" s="276"/>
      <c r="J255" s="172"/>
      <c r="K255" s="174">
        <v>66.5</v>
      </c>
      <c r="L255" s="172"/>
      <c r="M255" s="172"/>
      <c r="N255" s="172"/>
      <c r="O255" s="172"/>
      <c r="P255" s="172"/>
      <c r="Q255" s="172"/>
      <c r="R255" s="175"/>
      <c r="T255" s="176"/>
      <c r="U255" s="172"/>
      <c r="V255" s="172"/>
      <c r="W255" s="172"/>
      <c r="X255" s="172"/>
      <c r="Y255" s="172"/>
      <c r="Z255" s="172"/>
      <c r="AA255" s="177"/>
      <c r="AT255" s="178" t="s">
        <v>168</v>
      </c>
      <c r="AU255" s="178" t="s">
        <v>102</v>
      </c>
      <c r="AV255" s="10" t="s">
        <v>102</v>
      </c>
      <c r="AW255" s="10" t="s">
        <v>39</v>
      </c>
      <c r="AX255" s="10" t="s">
        <v>82</v>
      </c>
      <c r="AY255" s="178" t="s">
        <v>160</v>
      </c>
    </row>
    <row r="256" spans="2:65" s="11" customFormat="1" ht="16.5" customHeight="1">
      <c r="B256" s="179"/>
      <c r="C256" s="180"/>
      <c r="D256" s="180"/>
      <c r="E256" s="181" t="s">
        <v>23</v>
      </c>
      <c r="F256" s="277" t="s">
        <v>208</v>
      </c>
      <c r="G256" s="278"/>
      <c r="H256" s="278"/>
      <c r="I256" s="278"/>
      <c r="J256" s="180"/>
      <c r="K256" s="182">
        <v>362.14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168</v>
      </c>
      <c r="AU256" s="186" t="s">
        <v>102</v>
      </c>
      <c r="AV256" s="11" t="s">
        <v>165</v>
      </c>
      <c r="AW256" s="11" t="s">
        <v>39</v>
      </c>
      <c r="AX256" s="11" t="s">
        <v>25</v>
      </c>
      <c r="AY256" s="186" t="s">
        <v>160</v>
      </c>
    </row>
    <row r="257" spans="2:65" s="1" customFormat="1" ht="16.5" customHeight="1">
      <c r="B257" s="37"/>
      <c r="C257" s="194" t="s">
        <v>372</v>
      </c>
      <c r="D257" s="194" t="s">
        <v>237</v>
      </c>
      <c r="E257" s="195" t="s">
        <v>373</v>
      </c>
      <c r="F257" s="271" t="s">
        <v>374</v>
      </c>
      <c r="G257" s="271"/>
      <c r="H257" s="271"/>
      <c r="I257" s="271"/>
      <c r="J257" s="196" t="s">
        <v>240</v>
      </c>
      <c r="K257" s="197">
        <v>137.04599999999999</v>
      </c>
      <c r="L257" s="272">
        <v>0</v>
      </c>
      <c r="M257" s="273"/>
      <c r="N257" s="274">
        <f>ROUND(L257*K257,2)</f>
        <v>0</v>
      </c>
      <c r="O257" s="262"/>
      <c r="P257" s="262"/>
      <c r="Q257" s="262"/>
      <c r="R257" s="39"/>
      <c r="T257" s="168" t="s">
        <v>23</v>
      </c>
      <c r="U257" s="46" t="s">
        <v>47</v>
      </c>
      <c r="V257" s="38"/>
      <c r="W257" s="169">
        <f>V257*K257</f>
        <v>0</v>
      </c>
      <c r="X257" s="169">
        <v>3.0000000000000001E-5</v>
      </c>
      <c r="Y257" s="169">
        <f>X257*K257</f>
        <v>4.1113799999999995E-3</v>
      </c>
      <c r="Z257" s="169">
        <v>0</v>
      </c>
      <c r="AA257" s="170">
        <f>Z257*K257</f>
        <v>0</v>
      </c>
      <c r="AR257" s="22" t="s">
        <v>195</v>
      </c>
      <c r="AT257" s="22" t="s">
        <v>237</v>
      </c>
      <c r="AU257" s="22" t="s">
        <v>102</v>
      </c>
      <c r="AY257" s="22" t="s">
        <v>160</v>
      </c>
      <c r="BE257" s="107">
        <f>IF(U257="základní",N257,0)</f>
        <v>0</v>
      </c>
      <c r="BF257" s="107">
        <f>IF(U257="snížená",N257,0)</f>
        <v>0</v>
      </c>
      <c r="BG257" s="107">
        <f>IF(U257="zákl. přenesená",N257,0)</f>
        <v>0</v>
      </c>
      <c r="BH257" s="107">
        <f>IF(U257="sníž. přenesená",N257,0)</f>
        <v>0</v>
      </c>
      <c r="BI257" s="107">
        <f>IF(U257="nulová",N257,0)</f>
        <v>0</v>
      </c>
      <c r="BJ257" s="22" t="s">
        <v>25</v>
      </c>
      <c r="BK257" s="107">
        <f>ROUND(L257*K257,2)</f>
        <v>0</v>
      </c>
      <c r="BL257" s="22" t="s">
        <v>165</v>
      </c>
      <c r="BM257" s="22" t="s">
        <v>375</v>
      </c>
    </row>
    <row r="258" spans="2:65" s="1" customFormat="1" ht="16.5" customHeight="1">
      <c r="B258" s="37"/>
      <c r="C258" s="194" t="s">
        <v>376</v>
      </c>
      <c r="D258" s="194" t="s">
        <v>237</v>
      </c>
      <c r="E258" s="195" t="s">
        <v>377</v>
      </c>
      <c r="F258" s="271" t="s">
        <v>378</v>
      </c>
      <c r="G258" s="271"/>
      <c r="H258" s="271"/>
      <c r="I258" s="271"/>
      <c r="J258" s="196" t="s">
        <v>240</v>
      </c>
      <c r="K258" s="197">
        <v>137.04599999999999</v>
      </c>
      <c r="L258" s="272">
        <v>0</v>
      </c>
      <c r="M258" s="273"/>
      <c r="N258" s="274">
        <f>ROUND(L258*K258,2)</f>
        <v>0</v>
      </c>
      <c r="O258" s="262"/>
      <c r="P258" s="262"/>
      <c r="Q258" s="262"/>
      <c r="R258" s="39"/>
      <c r="T258" s="168" t="s">
        <v>23</v>
      </c>
      <c r="U258" s="46" t="s">
        <v>47</v>
      </c>
      <c r="V258" s="38"/>
      <c r="W258" s="169">
        <f>V258*K258</f>
        <v>0</v>
      </c>
      <c r="X258" s="169">
        <v>2.0000000000000001E-4</v>
      </c>
      <c r="Y258" s="169">
        <f>X258*K258</f>
        <v>2.7409199999999998E-2</v>
      </c>
      <c r="Z258" s="169">
        <v>0</v>
      </c>
      <c r="AA258" s="170">
        <f>Z258*K258</f>
        <v>0</v>
      </c>
      <c r="AR258" s="22" t="s">
        <v>195</v>
      </c>
      <c r="AT258" s="22" t="s">
        <v>237</v>
      </c>
      <c r="AU258" s="22" t="s">
        <v>102</v>
      </c>
      <c r="AY258" s="22" t="s">
        <v>160</v>
      </c>
      <c r="BE258" s="107">
        <f>IF(U258="základní",N258,0)</f>
        <v>0</v>
      </c>
      <c r="BF258" s="107">
        <f>IF(U258="snížená",N258,0)</f>
        <v>0</v>
      </c>
      <c r="BG258" s="107">
        <f>IF(U258="zákl. přenesená",N258,0)</f>
        <v>0</v>
      </c>
      <c r="BH258" s="107">
        <f>IF(U258="sníž. přenesená",N258,0)</f>
        <v>0</v>
      </c>
      <c r="BI258" s="107">
        <f>IF(U258="nulová",N258,0)</f>
        <v>0</v>
      </c>
      <c r="BJ258" s="22" t="s">
        <v>25</v>
      </c>
      <c r="BK258" s="107">
        <f>ROUND(L258*K258,2)</f>
        <v>0</v>
      </c>
      <c r="BL258" s="22" t="s">
        <v>165</v>
      </c>
      <c r="BM258" s="22" t="s">
        <v>379</v>
      </c>
    </row>
    <row r="259" spans="2:65" s="1" customFormat="1" ht="25.5" customHeight="1">
      <c r="B259" s="37"/>
      <c r="C259" s="194" t="s">
        <v>380</v>
      </c>
      <c r="D259" s="194" t="s">
        <v>237</v>
      </c>
      <c r="E259" s="195" t="s">
        <v>381</v>
      </c>
      <c r="F259" s="271" t="s">
        <v>382</v>
      </c>
      <c r="G259" s="271"/>
      <c r="H259" s="271"/>
      <c r="I259" s="271"/>
      <c r="J259" s="196" t="s">
        <v>240</v>
      </c>
      <c r="K259" s="197">
        <v>69.825000000000003</v>
      </c>
      <c r="L259" s="272">
        <v>0</v>
      </c>
      <c r="M259" s="273"/>
      <c r="N259" s="274">
        <f>ROUND(L259*K259,2)</f>
        <v>0</v>
      </c>
      <c r="O259" s="262"/>
      <c r="P259" s="262"/>
      <c r="Q259" s="262"/>
      <c r="R259" s="39"/>
      <c r="T259" s="168" t="s">
        <v>23</v>
      </c>
      <c r="U259" s="46" t="s">
        <v>47</v>
      </c>
      <c r="V259" s="38"/>
      <c r="W259" s="169">
        <f>V259*K259</f>
        <v>0</v>
      </c>
      <c r="X259" s="169">
        <v>3.0000000000000001E-5</v>
      </c>
      <c r="Y259" s="169">
        <f>X259*K259</f>
        <v>2.0947500000000003E-3</v>
      </c>
      <c r="Z259" s="169">
        <v>0</v>
      </c>
      <c r="AA259" s="170">
        <f>Z259*K259</f>
        <v>0</v>
      </c>
      <c r="AR259" s="22" t="s">
        <v>195</v>
      </c>
      <c r="AT259" s="22" t="s">
        <v>237</v>
      </c>
      <c r="AU259" s="22" t="s">
        <v>102</v>
      </c>
      <c r="AY259" s="22" t="s">
        <v>160</v>
      </c>
      <c r="BE259" s="107">
        <f>IF(U259="základní",N259,0)</f>
        <v>0</v>
      </c>
      <c r="BF259" s="107">
        <f>IF(U259="snížená",N259,0)</f>
        <v>0</v>
      </c>
      <c r="BG259" s="107">
        <f>IF(U259="zákl. přenesená",N259,0)</f>
        <v>0</v>
      </c>
      <c r="BH259" s="107">
        <f>IF(U259="sníž. přenesená",N259,0)</f>
        <v>0</v>
      </c>
      <c r="BI259" s="107">
        <f>IF(U259="nulová",N259,0)</f>
        <v>0</v>
      </c>
      <c r="BJ259" s="22" t="s">
        <v>25</v>
      </c>
      <c r="BK259" s="107">
        <f>ROUND(L259*K259,2)</f>
        <v>0</v>
      </c>
      <c r="BL259" s="22" t="s">
        <v>165</v>
      </c>
      <c r="BM259" s="22" t="s">
        <v>383</v>
      </c>
    </row>
    <row r="260" spans="2:65" s="1" customFormat="1" ht="38.25" customHeight="1">
      <c r="B260" s="37"/>
      <c r="C260" s="194" t="s">
        <v>384</v>
      </c>
      <c r="D260" s="194" t="s">
        <v>237</v>
      </c>
      <c r="E260" s="195" t="s">
        <v>385</v>
      </c>
      <c r="F260" s="271" t="s">
        <v>386</v>
      </c>
      <c r="G260" s="271"/>
      <c r="H260" s="271"/>
      <c r="I260" s="271"/>
      <c r="J260" s="196" t="s">
        <v>240</v>
      </c>
      <c r="K260" s="197">
        <v>36.33</v>
      </c>
      <c r="L260" s="272">
        <v>0</v>
      </c>
      <c r="M260" s="273"/>
      <c r="N260" s="274">
        <f>ROUND(L260*K260,2)</f>
        <v>0</v>
      </c>
      <c r="O260" s="262"/>
      <c r="P260" s="262"/>
      <c r="Q260" s="262"/>
      <c r="R260" s="39"/>
      <c r="T260" s="168" t="s">
        <v>23</v>
      </c>
      <c r="U260" s="46" t="s">
        <v>47</v>
      </c>
      <c r="V260" s="38"/>
      <c r="W260" s="169">
        <f>V260*K260</f>
        <v>0</v>
      </c>
      <c r="X260" s="169">
        <v>4.0000000000000002E-4</v>
      </c>
      <c r="Y260" s="169">
        <f>X260*K260</f>
        <v>1.4532E-2</v>
      </c>
      <c r="Z260" s="169">
        <v>0</v>
      </c>
      <c r="AA260" s="170">
        <f>Z260*K260</f>
        <v>0</v>
      </c>
      <c r="AR260" s="22" t="s">
        <v>195</v>
      </c>
      <c r="AT260" s="22" t="s">
        <v>237</v>
      </c>
      <c r="AU260" s="22" t="s">
        <v>102</v>
      </c>
      <c r="AY260" s="22" t="s">
        <v>160</v>
      </c>
      <c r="BE260" s="107">
        <f>IF(U260="základní",N260,0)</f>
        <v>0</v>
      </c>
      <c r="BF260" s="107">
        <f>IF(U260="snížená",N260,0)</f>
        <v>0</v>
      </c>
      <c r="BG260" s="107">
        <f>IF(U260="zákl. přenesená",N260,0)</f>
        <v>0</v>
      </c>
      <c r="BH260" s="107">
        <f>IF(U260="sníž. přenesená",N260,0)</f>
        <v>0</v>
      </c>
      <c r="BI260" s="107">
        <f>IF(U260="nulová",N260,0)</f>
        <v>0</v>
      </c>
      <c r="BJ260" s="22" t="s">
        <v>25</v>
      </c>
      <c r="BK260" s="107">
        <f>ROUND(L260*K260,2)</f>
        <v>0</v>
      </c>
      <c r="BL260" s="22" t="s">
        <v>165</v>
      </c>
      <c r="BM260" s="22" t="s">
        <v>387</v>
      </c>
    </row>
    <row r="261" spans="2:65" s="1" customFormat="1" ht="25.5" customHeight="1">
      <c r="B261" s="37"/>
      <c r="C261" s="164" t="s">
        <v>388</v>
      </c>
      <c r="D261" s="164" t="s">
        <v>161</v>
      </c>
      <c r="E261" s="165" t="s">
        <v>389</v>
      </c>
      <c r="F261" s="259" t="s">
        <v>390</v>
      </c>
      <c r="G261" s="259"/>
      <c r="H261" s="259"/>
      <c r="I261" s="259"/>
      <c r="J261" s="166" t="s">
        <v>164</v>
      </c>
      <c r="K261" s="167">
        <v>2</v>
      </c>
      <c r="L261" s="260">
        <v>0</v>
      </c>
      <c r="M261" s="261"/>
      <c r="N261" s="262">
        <f>ROUND(L261*K261,2)</f>
        <v>0</v>
      </c>
      <c r="O261" s="262"/>
      <c r="P261" s="262"/>
      <c r="Q261" s="262"/>
      <c r="R261" s="39"/>
      <c r="T261" s="168" t="s">
        <v>23</v>
      </c>
      <c r="U261" s="46" t="s">
        <v>47</v>
      </c>
      <c r="V261" s="38"/>
      <c r="W261" s="169">
        <f>V261*K261</f>
        <v>0</v>
      </c>
      <c r="X261" s="169">
        <v>2.6360000000000001E-2</v>
      </c>
      <c r="Y261" s="169">
        <f>X261*K261</f>
        <v>5.2720000000000003E-2</v>
      </c>
      <c r="Z261" s="169">
        <v>0</v>
      </c>
      <c r="AA261" s="170">
        <f>Z261*K261</f>
        <v>0</v>
      </c>
      <c r="AR261" s="22" t="s">
        <v>165</v>
      </c>
      <c r="AT261" s="22" t="s">
        <v>161</v>
      </c>
      <c r="AU261" s="22" t="s">
        <v>102</v>
      </c>
      <c r="AY261" s="22" t="s">
        <v>160</v>
      </c>
      <c r="BE261" s="107">
        <f>IF(U261="základní",N261,0)</f>
        <v>0</v>
      </c>
      <c r="BF261" s="107">
        <f>IF(U261="snížená",N261,0)</f>
        <v>0</v>
      </c>
      <c r="BG261" s="107">
        <f>IF(U261="zákl. přenesená",N261,0)</f>
        <v>0</v>
      </c>
      <c r="BH261" s="107">
        <f>IF(U261="sníž. přenesená",N261,0)</f>
        <v>0</v>
      </c>
      <c r="BI261" s="107">
        <f>IF(U261="nulová",N261,0)</f>
        <v>0</v>
      </c>
      <c r="BJ261" s="22" t="s">
        <v>25</v>
      </c>
      <c r="BK261" s="107">
        <f>ROUND(L261*K261,2)</f>
        <v>0</v>
      </c>
      <c r="BL261" s="22" t="s">
        <v>165</v>
      </c>
      <c r="BM261" s="22" t="s">
        <v>391</v>
      </c>
    </row>
    <row r="262" spans="2:65" s="12" customFormat="1" ht="16.5" customHeight="1">
      <c r="B262" s="187"/>
      <c r="C262" s="188"/>
      <c r="D262" s="188"/>
      <c r="E262" s="189" t="s">
        <v>23</v>
      </c>
      <c r="F262" s="279" t="s">
        <v>223</v>
      </c>
      <c r="G262" s="280"/>
      <c r="H262" s="280"/>
      <c r="I262" s="280"/>
      <c r="J262" s="188"/>
      <c r="K262" s="189" t="s">
        <v>23</v>
      </c>
      <c r="L262" s="188"/>
      <c r="M262" s="188"/>
      <c r="N262" s="188"/>
      <c r="O262" s="188"/>
      <c r="P262" s="188"/>
      <c r="Q262" s="188"/>
      <c r="R262" s="190"/>
      <c r="T262" s="191"/>
      <c r="U262" s="188"/>
      <c r="V262" s="188"/>
      <c r="W262" s="188"/>
      <c r="X262" s="188"/>
      <c r="Y262" s="188"/>
      <c r="Z262" s="188"/>
      <c r="AA262" s="192"/>
      <c r="AT262" s="193" t="s">
        <v>168</v>
      </c>
      <c r="AU262" s="193" t="s">
        <v>102</v>
      </c>
      <c r="AV262" s="12" t="s">
        <v>25</v>
      </c>
      <c r="AW262" s="12" t="s">
        <v>39</v>
      </c>
      <c r="AX262" s="12" t="s">
        <v>82</v>
      </c>
      <c r="AY262" s="193" t="s">
        <v>160</v>
      </c>
    </row>
    <row r="263" spans="2:65" s="10" customFormat="1" ht="16.5" customHeight="1">
      <c r="B263" s="171"/>
      <c r="C263" s="172"/>
      <c r="D263" s="172"/>
      <c r="E263" s="173" t="s">
        <v>23</v>
      </c>
      <c r="F263" s="275" t="s">
        <v>102</v>
      </c>
      <c r="G263" s="276"/>
      <c r="H263" s="276"/>
      <c r="I263" s="276"/>
      <c r="J263" s="172"/>
      <c r="K263" s="174">
        <v>2</v>
      </c>
      <c r="L263" s="172"/>
      <c r="M263" s="172"/>
      <c r="N263" s="172"/>
      <c r="O263" s="172"/>
      <c r="P263" s="172"/>
      <c r="Q263" s="172"/>
      <c r="R263" s="175"/>
      <c r="T263" s="176"/>
      <c r="U263" s="172"/>
      <c r="V263" s="172"/>
      <c r="W263" s="172"/>
      <c r="X263" s="172"/>
      <c r="Y263" s="172"/>
      <c r="Z263" s="172"/>
      <c r="AA263" s="177"/>
      <c r="AT263" s="178" t="s">
        <v>168</v>
      </c>
      <c r="AU263" s="178" t="s">
        <v>102</v>
      </c>
      <c r="AV263" s="10" t="s">
        <v>102</v>
      </c>
      <c r="AW263" s="10" t="s">
        <v>39</v>
      </c>
      <c r="AX263" s="10" t="s">
        <v>25</v>
      </c>
      <c r="AY263" s="178" t="s">
        <v>160</v>
      </c>
    </row>
    <row r="264" spans="2:65" s="1" customFormat="1" ht="25.5" customHeight="1">
      <c r="B264" s="37"/>
      <c r="C264" s="164" t="s">
        <v>392</v>
      </c>
      <c r="D264" s="164" t="s">
        <v>161</v>
      </c>
      <c r="E264" s="165" t="s">
        <v>393</v>
      </c>
      <c r="F264" s="259" t="s">
        <v>394</v>
      </c>
      <c r="G264" s="259"/>
      <c r="H264" s="259"/>
      <c r="I264" s="259"/>
      <c r="J264" s="166" t="s">
        <v>164</v>
      </c>
      <c r="K264" s="167">
        <v>52.6</v>
      </c>
      <c r="L264" s="260">
        <v>0</v>
      </c>
      <c r="M264" s="261"/>
      <c r="N264" s="262">
        <f>ROUND(L264*K264,2)</f>
        <v>0</v>
      </c>
      <c r="O264" s="262"/>
      <c r="P264" s="262"/>
      <c r="Q264" s="262"/>
      <c r="R264" s="39"/>
      <c r="T264" s="168" t="s">
        <v>23</v>
      </c>
      <c r="U264" s="46" t="s">
        <v>47</v>
      </c>
      <c r="V264" s="38"/>
      <c r="W264" s="169">
        <f>V264*K264</f>
        <v>0</v>
      </c>
      <c r="X264" s="169">
        <v>6.28E-3</v>
      </c>
      <c r="Y264" s="169">
        <f>X264*K264</f>
        <v>0.33032800000000001</v>
      </c>
      <c r="Z264" s="169">
        <v>0</v>
      </c>
      <c r="AA264" s="170">
        <f>Z264*K264</f>
        <v>0</v>
      </c>
      <c r="AR264" s="22" t="s">
        <v>165</v>
      </c>
      <c r="AT264" s="22" t="s">
        <v>161</v>
      </c>
      <c r="AU264" s="22" t="s">
        <v>102</v>
      </c>
      <c r="AY264" s="22" t="s">
        <v>160</v>
      </c>
      <c r="BE264" s="107">
        <f>IF(U264="základní",N264,0)</f>
        <v>0</v>
      </c>
      <c r="BF264" s="107">
        <f>IF(U264="snížená",N264,0)</f>
        <v>0</v>
      </c>
      <c r="BG264" s="107">
        <f>IF(U264="zákl. přenesená",N264,0)</f>
        <v>0</v>
      </c>
      <c r="BH264" s="107">
        <f>IF(U264="sníž. přenesená",N264,0)</f>
        <v>0</v>
      </c>
      <c r="BI264" s="107">
        <f>IF(U264="nulová",N264,0)</f>
        <v>0</v>
      </c>
      <c r="BJ264" s="22" t="s">
        <v>25</v>
      </c>
      <c r="BK264" s="107">
        <f>ROUND(L264*K264,2)</f>
        <v>0</v>
      </c>
      <c r="BL264" s="22" t="s">
        <v>165</v>
      </c>
      <c r="BM264" s="22" t="s">
        <v>395</v>
      </c>
    </row>
    <row r="265" spans="2:65" s="1" customFormat="1" ht="25.5" customHeight="1">
      <c r="B265" s="37"/>
      <c r="C265" s="164" t="s">
        <v>396</v>
      </c>
      <c r="D265" s="164" t="s">
        <v>161</v>
      </c>
      <c r="E265" s="165" t="s">
        <v>397</v>
      </c>
      <c r="F265" s="259" t="s">
        <v>398</v>
      </c>
      <c r="G265" s="259"/>
      <c r="H265" s="259"/>
      <c r="I265" s="259"/>
      <c r="J265" s="166" t="s">
        <v>164</v>
      </c>
      <c r="K265" s="167">
        <v>710.29399999999998</v>
      </c>
      <c r="L265" s="260">
        <v>0</v>
      </c>
      <c r="M265" s="261"/>
      <c r="N265" s="262">
        <f>ROUND(L265*K265,2)</f>
        <v>0</v>
      </c>
      <c r="O265" s="262"/>
      <c r="P265" s="262"/>
      <c r="Q265" s="262"/>
      <c r="R265" s="39"/>
      <c r="T265" s="168" t="s">
        <v>23</v>
      </c>
      <c r="U265" s="46" t="s">
        <v>47</v>
      </c>
      <c r="V265" s="38"/>
      <c r="W265" s="169">
        <f>V265*K265</f>
        <v>0</v>
      </c>
      <c r="X265" s="169">
        <v>3.48E-3</v>
      </c>
      <c r="Y265" s="169">
        <f>X265*K265</f>
        <v>2.4718231199999998</v>
      </c>
      <c r="Z265" s="169">
        <v>0</v>
      </c>
      <c r="AA265" s="170">
        <f>Z265*K265</f>
        <v>0</v>
      </c>
      <c r="AR265" s="22" t="s">
        <v>165</v>
      </c>
      <c r="AT265" s="22" t="s">
        <v>161</v>
      </c>
      <c r="AU265" s="22" t="s">
        <v>102</v>
      </c>
      <c r="AY265" s="22" t="s">
        <v>160</v>
      </c>
      <c r="BE265" s="107">
        <f>IF(U265="základní",N265,0)</f>
        <v>0</v>
      </c>
      <c r="BF265" s="107">
        <f>IF(U265="snížená",N265,0)</f>
        <v>0</v>
      </c>
      <c r="BG265" s="107">
        <f>IF(U265="zákl. přenesená",N265,0)</f>
        <v>0</v>
      </c>
      <c r="BH265" s="107">
        <f>IF(U265="sníž. přenesená",N265,0)</f>
        <v>0</v>
      </c>
      <c r="BI265" s="107">
        <f>IF(U265="nulová",N265,0)</f>
        <v>0</v>
      </c>
      <c r="BJ265" s="22" t="s">
        <v>25</v>
      </c>
      <c r="BK265" s="107">
        <f>ROUND(L265*K265,2)</f>
        <v>0</v>
      </c>
      <c r="BL265" s="22" t="s">
        <v>165</v>
      </c>
      <c r="BM265" s="22" t="s">
        <v>399</v>
      </c>
    </row>
    <row r="266" spans="2:65" s="10" customFormat="1" ht="16.5" customHeight="1">
      <c r="B266" s="171"/>
      <c r="C266" s="172"/>
      <c r="D266" s="172"/>
      <c r="E266" s="173" t="s">
        <v>23</v>
      </c>
      <c r="F266" s="269" t="s">
        <v>400</v>
      </c>
      <c r="G266" s="270"/>
      <c r="H266" s="270"/>
      <c r="I266" s="270"/>
      <c r="J266" s="172"/>
      <c r="K266" s="174">
        <v>656.8</v>
      </c>
      <c r="L266" s="172"/>
      <c r="M266" s="172"/>
      <c r="N266" s="172"/>
      <c r="O266" s="172"/>
      <c r="P266" s="172"/>
      <c r="Q266" s="172"/>
      <c r="R266" s="175"/>
      <c r="T266" s="176"/>
      <c r="U266" s="172"/>
      <c r="V266" s="172"/>
      <c r="W266" s="172"/>
      <c r="X266" s="172"/>
      <c r="Y266" s="172"/>
      <c r="Z266" s="172"/>
      <c r="AA266" s="177"/>
      <c r="AT266" s="178" t="s">
        <v>168</v>
      </c>
      <c r="AU266" s="178" t="s">
        <v>102</v>
      </c>
      <c r="AV266" s="10" t="s">
        <v>102</v>
      </c>
      <c r="AW266" s="10" t="s">
        <v>39</v>
      </c>
      <c r="AX266" s="10" t="s">
        <v>82</v>
      </c>
      <c r="AY266" s="178" t="s">
        <v>160</v>
      </c>
    </row>
    <row r="267" spans="2:65" s="12" customFormat="1" ht="16.5" customHeight="1">
      <c r="B267" s="187"/>
      <c r="C267" s="188"/>
      <c r="D267" s="188"/>
      <c r="E267" s="189" t="s">
        <v>23</v>
      </c>
      <c r="F267" s="281" t="s">
        <v>401</v>
      </c>
      <c r="G267" s="282"/>
      <c r="H267" s="282"/>
      <c r="I267" s="282"/>
      <c r="J267" s="188"/>
      <c r="K267" s="189" t="s">
        <v>23</v>
      </c>
      <c r="L267" s="188"/>
      <c r="M267" s="188"/>
      <c r="N267" s="188"/>
      <c r="O267" s="188"/>
      <c r="P267" s="188"/>
      <c r="Q267" s="188"/>
      <c r="R267" s="190"/>
      <c r="T267" s="191"/>
      <c r="U267" s="188"/>
      <c r="V267" s="188"/>
      <c r="W267" s="188"/>
      <c r="X267" s="188"/>
      <c r="Y267" s="188"/>
      <c r="Z267" s="188"/>
      <c r="AA267" s="192"/>
      <c r="AT267" s="193" t="s">
        <v>168</v>
      </c>
      <c r="AU267" s="193" t="s">
        <v>102</v>
      </c>
      <c r="AV267" s="12" t="s">
        <v>25</v>
      </c>
      <c r="AW267" s="12" t="s">
        <v>39</v>
      </c>
      <c r="AX267" s="12" t="s">
        <v>82</v>
      </c>
      <c r="AY267" s="193" t="s">
        <v>160</v>
      </c>
    </row>
    <row r="268" spans="2:65" s="10" customFormat="1" ht="16.5" customHeight="1">
      <c r="B268" s="171"/>
      <c r="C268" s="172"/>
      <c r="D268" s="172"/>
      <c r="E268" s="173" t="s">
        <v>23</v>
      </c>
      <c r="F268" s="275" t="s">
        <v>402</v>
      </c>
      <c r="G268" s="276"/>
      <c r="H268" s="276"/>
      <c r="I268" s="276"/>
      <c r="J268" s="172"/>
      <c r="K268" s="174">
        <v>23.494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168</v>
      </c>
      <c r="AU268" s="178" t="s">
        <v>102</v>
      </c>
      <c r="AV268" s="10" t="s">
        <v>102</v>
      </c>
      <c r="AW268" s="10" t="s">
        <v>39</v>
      </c>
      <c r="AX268" s="10" t="s">
        <v>82</v>
      </c>
      <c r="AY268" s="178" t="s">
        <v>160</v>
      </c>
    </row>
    <row r="269" spans="2:65" s="12" customFormat="1" ht="16.5" customHeight="1">
      <c r="B269" s="187"/>
      <c r="C269" s="188"/>
      <c r="D269" s="188"/>
      <c r="E269" s="189" t="s">
        <v>23</v>
      </c>
      <c r="F269" s="281" t="s">
        <v>328</v>
      </c>
      <c r="G269" s="282"/>
      <c r="H269" s="282"/>
      <c r="I269" s="282"/>
      <c r="J269" s="188"/>
      <c r="K269" s="189" t="s">
        <v>23</v>
      </c>
      <c r="L269" s="188"/>
      <c r="M269" s="188"/>
      <c r="N269" s="188"/>
      <c r="O269" s="188"/>
      <c r="P269" s="188"/>
      <c r="Q269" s="188"/>
      <c r="R269" s="190"/>
      <c r="T269" s="191"/>
      <c r="U269" s="188"/>
      <c r="V269" s="188"/>
      <c r="W269" s="188"/>
      <c r="X269" s="188"/>
      <c r="Y269" s="188"/>
      <c r="Z269" s="188"/>
      <c r="AA269" s="192"/>
      <c r="AT269" s="193" t="s">
        <v>168</v>
      </c>
      <c r="AU269" s="193" t="s">
        <v>102</v>
      </c>
      <c r="AV269" s="12" t="s">
        <v>25</v>
      </c>
      <c r="AW269" s="12" t="s">
        <v>39</v>
      </c>
      <c r="AX269" s="12" t="s">
        <v>82</v>
      </c>
      <c r="AY269" s="193" t="s">
        <v>160</v>
      </c>
    </row>
    <row r="270" spans="2:65" s="10" customFormat="1" ht="16.5" customHeight="1">
      <c r="B270" s="171"/>
      <c r="C270" s="172"/>
      <c r="D270" s="172"/>
      <c r="E270" s="173" t="s">
        <v>23</v>
      </c>
      <c r="F270" s="275" t="s">
        <v>310</v>
      </c>
      <c r="G270" s="276"/>
      <c r="H270" s="276"/>
      <c r="I270" s="276"/>
      <c r="J270" s="172"/>
      <c r="K270" s="174">
        <v>30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168</v>
      </c>
      <c r="AU270" s="178" t="s">
        <v>102</v>
      </c>
      <c r="AV270" s="10" t="s">
        <v>102</v>
      </c>
      <c r="AW270" s="10" t="s">
        <v>39</v>
      </c>
      <c r="AX270" s="10" t="s">
        <v>82</v>
      </c>
      <c r="AY270" s="178" t="s">
        <v>160</v>
      </c>
    </row>
    <row r="271" spans="2:65" s="11" customFormat="1" ht="16.5" customHeight="1">
      <c r="B271" s="179"/>
      <c r="C271" s="180"/>
      <c r="D271" s="180"/>
      <c r="E271" s="181" t="s">
        <v>23</v>
      </c>
      <c r="F271" s="277" t="s">
        <v>208</v>
      </c>
      <c r="G271" s="278"/>
      <c r="H271" s="278"/>
      <c r="I271" s="278"/>
      <c r="J271" s="180"/>
      <c r="K271" s="182">
        <v>710.29399999999998</v>
      </c>
      <c r="L271" s="180"/>
      <c r="M271" s="180"/>
      <c r="N271" s="180"/>
      <c r="O271" s="180"/>
      <c r="P271" s="180"/>
      <c r="Q271" s="180"/>
      <c r="R271" s="183"/>
      <c r="T271" s="184"/>
      <c r="U271" s="180"/>
      <c r="V271" s="180"/>
      <c r="W271" s="180"/>
      <c r="X271" s="180"/>
      <c r="Y271" s="180"/>
      <c r="Z271" s="180"/>
      <c r="AA271" s="185"/>
      <c r="AT271" s="186" t="s">
        <v>168</v>
      </c>
      <c r="AU271" s="186" t="s">
        <v>102</v>
      </c>
      <c r="AV271" s="11" t="s">
        <v>165</v>
      </c>
      <c r="AW271" s="11" t="s">
        <v>39</v>
      </c>
      <c r="AX271" s="11" t="s">
        <v>25</v>
      </c>
      <c r="AY271" s="186" t="s">
        <v>160</v>
      </c>
    </row>
    <row r="272" spans="2:65" s="1" customFormat="1" ht="25.5" customHeight="1">
      <c r="B272" s="37"/>
      <c r="C272" s="164" t="s">
        <v>403</v>
      </c>
      <c r="D272" s="164" t="s">
        <v>161</v>
      </c>
      <c r="E272" s="165" t="s">
        <v>404</v>
      </c>
      <c r="F272" s="259" t="s">
        <v>405</v>
      </c>
      <c r="G272" s="259"/>
      <c r="H272" s="259"/>
      <c r="I272" s="259"/>
      <c r="J272" s="166" t="s">
        <v>240</v>
      </c>
      <c r="K272" s="167">
        <v>10.6</v>
      </c>
      <c r="L272" s="260">
        <v>0</v>
      </c>
      <c r="M272" s="261"/>
      <c r="N272" s="262">
        <f>ROUND(L272*K272,2)</f>
        <v>0</v>
      </c>
      <c r="O272" s="262"/>
      <c r="P272" s="262"/>
      <c r="Q272" s="262"/>
      <c r="R272" s="39"/>
      <c r="T272" s="168" t="s">
        <v>23</v>
      </c>
      <c r="U272" s="46" t="s">
        <v>47</v>
      </c>
      <c r="V272" s="38"/>
      <c r="W272" s="169">
        <f>V272*K272</f>
        <v>0</v>
      </c>
      <c r="X272" s="169">
        <v>7.5000000000000002E-4</v>
      </c>
      <c r="Y272" s="169">
        <f>X272*K272</f>
        <v>7.9500000000000005E-3</v>
      </c>
      <c r="Z272" s="169">
        <v>0</v>
      </c>
      <c r="AA272" s="170">
        <f>Z272*K272</f>
        <v>0</v>
      </c>
      <c r="AR272" s="22" t="s">
        <v>165</v>
      </c>
      <c r="AT272" s="22" t="s">
        <v>161</v>
      </c>
      <c r="AU272" s="22" t="s">
        <v>102</v>
      </c>
      <c r="AY272" s="22" t="s">
        <v>160</v>
      </c>
      <c r="BE272" s="107">
        <f>IF(U272="základní",N272,0)</f>
        <v>0</v>
      </c>
      <c r="BF272" s="107">
        <f>IF(U272="snížená",N272,0)</f>
        <v>0</v>
      </c>
      <c r="BG272" s="107">
        <f>IF(U272="zákl. přenesená",N272,0)</f>
        <v>0</v>
      </c>
      <c r="BH272" s="107">
        <f>IF(U272="sníž. přenesená",N272,0)</f>
        <v>0</v>
      </c>
      <c r="BI272" s="107">
        <f>IF(U272="nulová",N272,0)</f>
        <v>0</v>
      </c>
      <c r="BJ272" s="22" t="s">
        <v>25</v>
      </c>
      <c r="BK272" s="107">
        <f>ROUND(L272*K272,2)</f>
        <v>0</v>
      </c>
      <c r="BL272" s="22" t="s">
        <v>165</v>
      </c>
      <c r="BM272" s="22" t="s">
        <v>406</v>
      </c>
    </row>
    <row r="273" spans="2:65" s="1" customFormat="1" ht="16.5" customHeight="1">
      <c r="B273" s="37"/>
      <c r="C273" s="194" t="s">
        <v>407</v>
      </c>
      <c r="D273" s="194" t="s">
        <v>237</v>
      </c>
      <c r="E273" s="195" t="s">
        <v>408</v>
      </c>
      <c r="F273" s="271" t="s">
        <v>409</v>
      </c>
      <c r="G273" s="271"/>
      <c r="H273" s="271"/>
      <c r="I273" s="271"/>
      <c r="J273" s="196" t="s">
        <v>240</v>
      </c>
      <c r="K273" s="197">
        <v>11.13</v>
      </c>
      <c r="L273" s="272">
        <v>0</v>
      </c>
      <c r="M273" s="273"/>
      <c r="N273" s="274">
        <f>ROUND(L273*K273,2)</f>
        <v>0</v>
      </c>
      <c r="O273" s="262"/>
      <c r="P273" s="262"/>
      <c r="Q273" s="262"/>
      <c r="R273" s="39"/>
      <c r="T273" s="168" t="s">
        <v>23</v>
      </c>
      <c r="U273" s="46" t="s">
        <v>47</v>
      </c>
      <c r="V273" s="38"/>
      <c r="W273" s="169">
        <f>V273*K273</f>
        <v>0</v>
      </c>
      <c r="X273" s="169">
        <v>1E-4</v>
      </c>
      <c r="Y273" s="169">
        <f>X273*K273</f>
        <v>1.1130000000000001E-3</v>
      </c>
      <c r="Z273" s="169">
        <v>0</v>
      </c>
      <c r="AA273" s="170">
        <f>Z273*K273</f>
        <v>0</v>
      </c>
      <c r="AR273" s="22" t="s">
        <v>195</v>
      </c>
      <c r="AT273" s="22" t="s">
        <v>237</v>
      </c>
      <c r="AU273" s="22" t="s">
        <v>102</v>
      </c>
      <c r="AY273" s="22" t="s">
        <v>160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2" t="s">
        <v>25</v>
      </c>
      <c r="BK273" s="107">
        <f>ROUND(L273*K273,2)</f>
        <v>0</v>
      </c>
      <c r="BL273" s="22" t="s">
        <v>165</v>
      </c>
      <c r="BM273" s="22" t="s">
        <v>410</v>
      </c>
    </row>
    <row r="274" spans="2:65" s="1" customFormat="1" ht="25.5" customHeight="1">
      <c r="B274" s="37"/>
      <c r="C274" s="164" t="s">
        <v>411</v>
      </c>
      <c r="D274" s="164" t="s">
        <v>161</v>
      </c>
      <c r="E274" s="165" t="s">
        <v>412</v>
      </c>
      <c r="F274" s="259" t="s">
        <v>413</v>
      </c>
      <c r="G274" s="259"/>
      <c r="H274" s="259"/>
      <c r="I274" s="259"/>
      <c r="J274" s="166" t="s">
        <v>164</v>
      </c>
      <c r="K274" s="167">
        <v>71.028000000000006</v>
      </c>
      <c r="L274" s="260">
        <v>0</v>
      </c>
      <c r="M274" s="261"/>
      <c r="N274" s="262">
        <f>ROUND(L274*K274,2)</f>
        <v>0</v>
      </c>
      <c r="O274" s="262"/>
      <c r="P274" s="262"/>
      <c r="Q274" s="262"/>
      <c r="R274" s="39"/>
      <c r="T274" s="168" t="s">
        <v>23</v>
      </c>
      <c r="U274" s="46" t="s">
        <v>47</v>
      </c>
      <c r="V274" s="38"/>
      <c r="W274" s="169">
        <f>V274*K274</f>
        <v>0</v>
      </c>
      <c r="X274" s="169">
        <v>1.2E-4</v>
      </c>
      <c r="Y274" s="169">
        <f>X274*K274</f>
        <v>8.5233600000000007E-3</v>
      </c>
      <c r="Z274" s="169">
        <v>0</v>
      </c>
      <c r="AA274" s="170">
        <f>Z274*K274</f>
        <v>0</v>
      </c>
      <c r="AR274" s="22" t="s">
        <v>165</v>
      </c>
      <c r="AT274" s="22" t="s">
        <v>161</v>
      </c>
      <c r="AU274" s="22" t="s">
        <v>102</v>
      </c>
      <c r="AY274" s="22" t="s">
        <v>160</v>
      </c>
      <c r="BE274" s="107">
        <f>IF(U274="základní",N274,0)</f>
        <v>0</v>
      </c>
      <c r="BF274" s="107">
        <f>IF(U274="snížená",N274,0)</f>
        <v>0</v>
      </c>
      <c r="BG274" s="107">
        <f>IF(U274="zákl. přenesená",N274,0)</f>
        <v>0</v>
      </c>
      <c r="BH274" s="107">
        <f>IF(U274="sníž. přenesená",N274,0)</f>
        <v>0</v>
      </c>
      <c r="BI274" s="107">
        <f>IF(U274="nulová",N274,0)</f>
        <v>0</v>
      </c>
      <c r="BJ274" s="22" t="s">
        <v>25</v>
      </c>
      <c r="BK274" s="107">
        <f>ROUND(L274*K274,2)</f>
        <v>0</v>
      </c>
      <c r="BL274" s="22" t="s">
        <v>165</v>
      </c>
      <c r="BM274" s="22" t="s">
        <v>414</v>
      </c>
    </row>
    <row r="275" spans="2:65" s="10" customFormat="1" ht="25.5" customHeight="1">
      <c r="B275" s="171"/>
      <c r="C275" s="172"/>
      <c r="D275" s="172"/>
      <c r="E275" s="173" t="s">
        <v>23</v>
      </c>
      <c r="F275" s="269" t="s">
        <v>415</v>
      </c>
      <c r="G275" s="270"/>
      <c r="H275" s="270"/>
      <c r="I275" s="270"/>
      <c r="J275" s="172"/>
      <c r="K275" s="174">
        <v>71.028000000000006</v>
      </c>
      <c r="L275" s="172"/>
      <c r="M275" s="172"/>
      <c r="N275" s="172"/>
      <c r="O275" s="172"/>
      <c r="P275" s="172"/>
      <c r="Q275" s="172"/>
      <c r="R275" s="175"/>
      <c r="T275" s="176"/>
      <c r="U275" s="172"/>
      <c r="V275" s="172"/>
      <c r="W275" s="172"/>
      <c r="X275" s="172"/>
      <c r="Y275" s="172"/>
      <c r="Z275" s="172"/>
      <c r="AA275" s="177"/>
      <c r="AT275" s="178" t="s">
        <v>168</v>
      </c>
      <c r="AU275" s="178" t="s">
        <v>102</v>
      </c>
      <c r="AV275" s="10" t="s">
        <v>102</v>
      </c>
      <c r="AW275" s="10" t="s">
        <v>39</v>
      </c>
      <c r="AX275" s="10" t="s">
        <v>25</v>
      </c>
      <c r="AY275" s="178" t="s">
        <v>160</v>
      </c>
    </row>
    <row r="276" spans="2:65" s="1" customFormat="1" ht="16.5" customHeight="1">
      <c r="B276" s="37"/>
      <c r="C276" s="164" t="s">
        <v>416</v>
      </c>
      <c r="D276" s="164" t="s">
        <v>161</v>
      </c>
      <c r="E276" s="165" t="s">
        <v>417</v>
      </c>
      <c r="F276" s="259" t="s">
        <v>418</v>
      </c>
      <c r="G276" s="259"/>
      <c r="H276" s="259"/>
      <c r="I276" s="259"/>
      <c r="J276" s="166" t="s">
        <v>164</v>
      </c>
      <c r="K276" s="167">
        <v>666.8</v>
      </c>
      <c r="L276" s="260">
        <v>0</v>
      </c>
      <c r="M276" s="261"/>
      <c r="N276" s="262">
        <f>ROUND(L276*K276,2)</f>
        <v>0</v>
      </c>
      <c r="O276" s="262"/>
      <c r="P276" s="262"/>
      <c r="Q276" s="262"/>
      <c r="R276" s="39"/>
      <c r="T276" s="168" t="s">
        <v>23</v>
      </c>
      <c r="U276" s="46" t="s">
        <v>47</v>
      </c>
      <c r="V276" s="38"/>
      <c r="W276" s="169">
        <f>V276*K276</f>
        <v>0</v>
      </c>
      <c r="X276" s="169">
        <v>0</v>
      </c>
      <c r="Y276" s="169">
        <f>X276*K276</f>
        <v>0</v>
      </c>
      <c r="Z276" s="169">
        <v>0</v>
      </c>
      <c r="AA276" s="170">
        <f>Z276*K276</f>
        <v>0</v>
      </c>
      <c r="AR276" s="22" t="s">
        <v>165</v>
      </c>
      <c r="AT276" s="22" t="s">
        <v>161</v>
      </c>
      <c r="AU276" s="22" t="s">
        <v>102</v>
      </c>
      <c r="AY276" s="22" t="s">
        <v>160</v>
      </c>
      <c r="BE276" s="107">
        <f>IF(U276="základní",N276,0)</f>
        <v>0</v>
      </c>
      <c r="BF276" s="107">
        <f>IF(U276="snížená",N276,0)</f>
        <v>0</v>
      </c>
      <c r="BG276" s="107">
        <f>IF(U276="zákl. přenesená",N276,0)</f>
        <v>0</v>
      </c>
      <c r="BH276" s="107">
        <f>IF(U276="sníž. přenesená",N276,0)</f>
        <v>0</v>
      </c>
      <c r="BI276" s="107">
        <f>IF(U276="nulová",N276,0)</f>
        <v>0</v>
      </c>
      <c r="BJ276" s="22" t="s">
        <v>25</v>
      </c>
      <c r="BK276" s="107">
        <f>ROUND(L276*K276,2)</f>
        <v>0</v>
      </c>
      <c r="BL276" s="22" t="s">
        <v>165</v>
      </c>
      <c r="BM276" s="22" t="s">
        <v>419</v>
      </c>
    </row>
    <row r="277" spans="2:65" s="10" customFormat="1" ht="16.5" customHeight="1">
      <c r="B277" s="171"/>
      <c r="C277" s="172"/>
      <c r="D277" s="172"/>
      <c r="E277" s="173" t="s">
        <v>23</v>
      </c>
      <c r="F277" s="269" t="s">
        <v>420</v>
      </c>
      <c r="G277" s="270"/>
      <c r="H277" s="270"/>
      <c r="I277" s="270"/>
      <c r="J277" s="172"/>
      <c r="K277" s="174">
        <v>666.8</v>
      </c>
      <c r="L277" s="172"/>
      <c r="M277" s="172"/>
      <c r="N277" s="172"/>
      <c r="O277" s="172"/>
      <c r="P277" s="172"/>
      <c r="Q277" s="172"/>
      <c r="R277" s="175"/>
      <c r="T277" s="176"/>
      <c r="U277" s="172"/>
      <c r="V277" s="172"/>
      <c r="W277" s="172"/>
      <c r="X277" s="172"/>
      <c r="Y277" s="172"/>
      <c r="Z277" s="172"/>
      <c r="AA277" s="177"/>
      <c r="AT277" s="178" t="s">
        <v>168</v>
      </c>
      <c r="AU277" s="178" t="s">
        <v>102</v>
      </c>
      <c r="AV277" s="10" t="s">
        <v>102</v>
      </c>
      <c r="AW277" s="10" t="s">
        <v>39</v>
      </c>
      <c r="AX277" s="10" t="s">
        <v>25</v>
      </c>
      <c r="AY277" s="178" t="s">
        <v>160</v>
      </c>
    </row>
    <row r="278" spans="2:65" s="1" customFormat="1" ht="25.5" customHeight="1">
      <c r="B278" s="37"/>
      <c r="C278" s="164" t="s">
        <v>421</v>
      </c>
      <c r="D278" s="164" t="s">
        <v>161</v>
      </c>
      <c r="E278" s="165" t="s">
        <v>422</v>
      </c>
      <c r="F278" s="259" t="s">
        <v>423</v>
      </c>
      <c r="G278" s="259"/>
      <c r="H278" s="259"/>
      <c r="I278" s="259"/>
      <c r="J278" s="166" t="s">
        <v>180</v>
      </c>
      <c r="K278" s="167">
        <v>7.4749999999999996</v>
      </c>
      <c r="L278" s="260">
        <v>0</v>
      </c>
      <c r="M278" s="261"/>
      <c r="N278" s="262">
        <f>ROUND(L278*K278,2)</f>
        <v>0</v>
      </c>
      <c r="O278" s="262"/>
      <c r="P278" s="262"/>
      <c r="Q278" s="262"/>
      <c r="R278" s="39"/>
      <c r="T278" s="168" t="s">
        <v>23</v>
      </c>
      <c r="U278" s="46" t="s">
        <v>47</v>
      </c>
      <c r="V278" s="38"/>
      <c r="W278" s="169">
        <f>V278*K278</f>
        <v>0</v>
      </c>
      <c r="X278" s="169">
        <v>0.19500000000000001</v>
      </c>
      <c r="Y278" s="169">
        <f>X278*K278</f>
        <v>1.4576249999999999</v>
      </c>
      <c r="Z278" s="169">
        <v>0</v>
      </c>
      <c r="AA278" s="170">
        <f>Z278*K278</f>
        <v>0</v>
      </c>
      <c r="AR278" s="22" t="s">
        <v>165</v>
      </c>
      <c r="AT278" s="22" t="s">
        <v>161</v>
      </c>
      <c r="AU278" s="22" t="s">
        <v>102</v>
      </c>
      <c r="AY278" s="22" t="s">
        <v>160</v>
      </c>
      <c r="BE278" s="107">
        <f>IF(U278="základní",N278,0)</f>
        <v>0</v>
      </c>
      <c r="BF278" s="107">
        <f>IF(U278="snížená",N278,0)</f>
        <v>0</v>
      </c>
      <c r="BG278" s="107">
        <f>IF(U278="zákl. přenesená",N278,0)</f>
        <v>0</v>
      </c>
      <c r="BH278" s="107">
        <f>IF(U278="sníž. přenesená",N278,0)</f>
        <v>0</v>
      </c>
      <c r="BI278" s="107">
        <f>IF(U278="nulová",N278,0)</f>
        <v>0</v>
      </c>
      <c r="BJ278" s="22" t="s">
        <v>25</v>
      </c>
      <c r="BK278" s="107">
        <f>ROUND(L278*K278,2)</f>
        <v>0</v>
      </c>
      <c r="BL278" s="22" t="s">
        <v>165</v>
      </c>
      <c r="BM278" s="22" t="s">
        <v>424</v>
      </c>
    </row>
    <row r="279" spans="2:65" s="12" customFormat="1" ht="16.5" customHeight="1">
      <c r="B279" s="187"/>
      <c r="C279" s="188"/>
      <c r="D279" s="188"/>
      <c r="E279" s="189" t="s">
        <v>23</v>
      </c>
      <c r="F279" s="279" t="s">
        <v>425</v>
      </c>
      <c r="G279" s="280"/>
      <c r="H279" s="280"/>
      <c r="I279" s="280"/>
      <c r="J279" s="188"/>
      <c r="K279" s="189" t="s">
        <v>23</v>
      </c>
      <c r="L279" s="188"/>
      <c r="M279" s="188"/>
      <c r="N279" s="188"/>
      <c r="O279" s="188"/>
      <c r="P279" s="188"/>
      <c r="Q279" s="188"/>
      <c r="R279" s="190"/>
      <c r="T279" s="191"/>
      <c r="U279" s="188"/>
      <c r="V279" s="188"/>
      <c r="W279" s="188"/>
      <c r="X279" s="188"/>
      <c r="Y279" s="188"/>
      <c r="Z279" s="188"/>
      <c r="AA279" s="192"/>
      <c r="AT279" s="193" t="s">
        <v>168</v>
      </c>
      <c r="AU279" s="193" t="s">
        <v>102</v>
      </c>
      <c r="AV279" s="12" t="s">
        <v>25</v>
      </c>
      <c r="AW279" s="12" t="s">
        <v>39</v>
      </c>
      <c r="AX279" s="12" t="s">
        <v>82</v>
      </c>
      <c r="AY279" s="193" t="s">
        <v>160</v>
      </c>
    </row>
    <row r="280" spans="2:65" s="10" customFormat="1" ht="16.5" customHeight="1">
      <c r="B280" s="171"/>
      <c r="C280" s="172"/>
      <c r="D280" s="172"/>
      <c r="E280" s="173" t="s">
        <v>23</v>
      </c>
      <c r="F280" s="275" t="s">
        <v>426</v>
      </c>
      <c r="G280" s="276"/>
      <c r="H280" s="276"/>
      <c r="I280" s="276"/>
      <c r="J280" s="172"/>
      <c r="K280" s="174">
        <v>7.4749999999999996</v>
      </c>
      <c r="L280" s="172"/>
      <c r="M280" s="172"/>
      <c r="N280" s="172"/>
      <c r="O280" s="172"/>
      <c r="P280" s="172"/>
      <c r="Q280" s="172"/>
      <c r="R280" s="175"/>
      <c r="T280" s="176"/>
      <c r="U280" s="172"/>
      <c r="V280" s="172"/>
      <c r="W280" s="172"/>
      <c r="X280" s="172"/>
      <c r="Y280" s="172"/>
      <c r="Z280" s="172"/>
      <c r="AA280" s="177"/>
      <c r="AT280" s="178" t="s">
        <v>168</v>
      </c>
      <c r="AU280" s="178" t="s">
        <v>102</v>
      </c>
      <c r="AV280" s="10" t="s">
        <v>102</v>
      </c>
      <c r="AW280" s="10" t="s">
        <v>39</v>
      </c>
      <c r="AX280" s="10" t="s">
        <v>25</v>
      </c>
      <c r="AY280" s="178" t="s">
        <v>160</v>
      </c>
    </row>
    <row r="281" spans="2:65" s="1" customFormat="1" ht="25.5" customHeight="1">
      <c r="B281" s="37"/>
      <c r="C281" s="164" t="s">
        <v>427</v>
      </c>
      <c r="D281" s="164" t="s">
        <v>161</v>
      </c>
      <c r="E281" s="165" t="s">
        <v>428</v>
      </c>
      <c r="F281" s="259" t="s">
        <v>429</v>
      </c>
      <c r="G281" s="259"/>
      <c r="H281" s="259"/>
      <c r="I281" s="259"/>
      <c r="J281" s="166" t="s">
        <v>164</v>
      </c>
      <c r="K281" s="167">
        <v>18.25</v>
      </c>
      <c r="L281" s="260">
        <v>0</v>
      </c>
      <c r="M281" s="261"/>
      <c r="N281" s="262">
        <f>ROUND(L281*K281,2)</f>
        <v>0</v>
      </c>
      <c r="O281" s="262"/>
      <c r="P281" s="262"/>
      <c r="Q281" s="262"/>
      <c r="R281" s="39"/>
      <c r="T281" s="168" t="s">
        <v>23</v>
      </c>
      <c r="U281" s="46" t="s">
        <v>47</v>
      </c>
      <c r="V281" s="38"/>
      <c r="W281" s="169">
        <f>V281*K281</f>
        <v>0</v>
      </c>
      <c r="X281" s="169">
        <v>0.55110000000000003</v>
      </c>
      <c r="Y281" s="169">
        <f>X281*K281</f>
        <v>10.057575</v>
      </c>
      <c r="Z281" s="169">
        <v>0</v>
      </c>
      <c r="AA281" s="170">
        <f>Z281*K281</f>
        <v>0</v>
      </c>
      <c r="AR281" s="22" t="s">
        <v>165</v>
      </c>
      <c r="AT281" s="22" t="s">
        <v>161</v>
      </c>
      <c r="AU281" s="22" t="s">
        <v>102</v>
      </c>
      <c r="AY281" s="22" t="s">
        <v>160</v>
      </c>
      <c r="BE281" s="107">
        <f>IF(U281="základní",N281,0)</f>
        <v>0</v>
      </c>
      <c r="BF281" s="107">
        <f>IF(U281="snížená",N281,0)</f>
        <v>0</v>
      </c>
      <c r="BG281" s="107">
        <f>IF(U281="zákl. přenesená",N281,0)</f>
        <v>0</v>
      </c>
      <c r="BH281" s="107">
        <f>IF(U281="sníž. přenesená",N281,0)</f>
        <v>0</v>
      </c>
      <c r="BI281" s="107">
        <f>IF(U281="nulová",N281,0)</f>
        <v>0</v>
      </c>
      <c r="BJ281" s="22" t="s">
        <v>25</v>
      </c>
      <c r="BK281" s="107">
        <f>ROUND(L281*K281,2)</f>
        <v>0</v>
      </c>
      <c r="BL281" s="22" t="s">
        <v>165</v>
      </c>
      <c r="BM281" s="22" t="s">
        <v>430</v>
      </c>
    </row>
    <row r="282" spans="2:65" s="10" customFormat="1" ht="16.5" customHeight="1">
      <c r="B282" s="171"/>
      <c r="C282" s="172"/>
      <c r="D282" s="172"/>
      <c r="E282" s="173" t="s">
        <v>23</v>
      </c>
      <c r="F282" s="269" t="s">
        <v>431</v>
      </c>
      <c r="G282" s="270"/>
      <c r="H282" s="270"/>
      <c r="I282" s="270"/>
      <c r="J282" s="172"/>
      <c r="K282" s="174">
        <v>18.25</v>
      </c>
      <c r="L282" s="172"/>
      <c r="M282" s="172"/>
      <c r="N282" s="172"/>
      <c r="O282" s="172"/>
      <c r="P282" s="172"/>
      <c r="Q282" s="172"/>
      <c r="R282" s="175"/>
      <c r="T282" s="176"/>
      <c r="U282" s="172"/>
      <c r="V282" s="172"/>
      <c r="W282" s="172"/>
      <c r="X282" s="172"/>
      <c r="Y282" s="172"/>
      <c r="Z282" s="172"/>
      <c r="AA282" s="177"/>
      <c r="AT282" s="178" t="s">
        <v>168</v>
      </c>
      <c r="AU282" s="178" t="s">
        <v>102</v>
      </c>
      <c r="AV282" s="10" t="s">
        <v>102</v>
      </c>
      <c r="AW282" s="10" t="s">
        <v>39</v>
      </c>
      <c r="AX282" s="10" t="s">
        <v>25</v>
      </c>
      <c r="AY282" s="178" t="s">
        <v>160</v>
      </c>
    </row>
    <row r="283" spans="2:65" s="1" customFormat="1" ht="38.25" customHeight="1">
      <c r="B283" s="37"/>
      <c r="C283" s="164" t="s">
        <v>432</v>
      </c>
      <c r="D283" s="164" t="s">
        <v>161</v>
      </c>
      <c r="E283" s="165" t="s">
        <v>433</v>
      </c>
      <c r="F283" s="259" t="s">
        <v>434</v>
      </c>
      <c r="G283" s="259"/>
      <c r="H283" s="259"/>
      <c r="I283" s="259"/>
      <c r="J283" s="166" t="s">
        <v>240</v>
      </c>
      <c r="K283" s="167">
        <v>37.5</v>
      </c>
      <c r="L283" s="260">
        <v>0</v>
      </c>
      <c r="M283" s="261"/>
      <c r="N283" s="262">
        <f>ROUND(L283*K283,2)</f>
        <v>0</v>
      </c>
      <c r="O283" s="262"/>
      <c r="P283" s="262"/>
      <c r="Q283" s="262"/>
      <c r="R283" s="39"/>
      <c r="T283" s="168" t="s">
        <v>23</v>
      </c>
      <c r="U283" s="46" t="s">
        <v>47</v>
      </c>
      <c r="V283" s="38"/>
      <c r="W283" s="169">
        <f>V283*K283</f>
        <v>0</v>
      </c>
      <c r="X283" s="169">
        <v>0.19747999999999999</v>
      </c>
      <c r="Y283" s="169">
        <f>X283*K283</f>
        <v>7.4055</v>
      </c>
      <c r="Z283" s="169">
        <v>0</v>
      </c>
      <c r="AA283" s="170">
        <f>Z283*K283</f>
        <v>0</v>
      </c>
      <c r="AR283" s="22" t="s">
        <v>165</v>
      </c>
      <c r="AT283" s="22" t="s">
        <v>161</v>
      </c>
      <c r="AU283" s="22" t="s">
        <v>102</v>
      </c>
      <c r="AY283" s="22" t="s">
        <v>160</v>
      </c>
      <c r="BE283" s="107">
        <f>IF(U283="základní",N283,0)</f>
        <v>0</v>
      </c>
      <c r="BF283" s="107">
        <f>IF(U283="snížená",N283,0)</f>
        <v>0</v>
      </c>
      <c r="BG283" s="107">
        <f>IF(U283="zákl. přenesená",N283,0)</f>
        <v>0</v>
      </c>
      <c r="BH283" s="107">
        <f>IF(U283="sníž. přenesená",N283,0)</f>
        <v>0</v>
      </c>
      <c r="BI283" s="107">
        <f>IF(U283="nulová",N283,0)</f>
        <v>0</v>
      </c>
      <c r="BJ283" s="22" t="s">
        <v>25</v>
      </c>
      <c r="BK283" s="107">
        <f>ROUND(L283*K283,2)</f>
        <v>0</v>
      </c>
      <c r="BL283" s="22" t="s">
        <v>165</v>
      </c>
      <c r="BM283" s="22" t="s">
        <v>435</v>
      </c>
    </row>
    <row r="284" spans="2:65" s="10" customFormat="1" ht="16.5" customHeight="1">
      <c r="B284" s="171"/>
      <c r="C284" s="172"/>
      <c r="D284" s="172"/>
      <c r="E284" s="173" t="s">
        <v>23</v>
      </c>
      <c r="F284" s="269" t="s">
        <v>436</v>
      </c>
      <c r="G284" s="270"/>
      <c r="H284" s="270"/>
      <c r="I284" s="270"/>
      <c r="J284" s="172"/>
      <c r="K284" s="174">
        <v>37.5</v>
      </c>
      <c r="L284" s="172"/>
      <c r="M284" s="172"/>
      <c r="N284" s="172"/>
      <c r="O284" s="172"/>
      <c r="P284" s="172"/>
      <c r="Q284" s="172"/>
      <c r="R284" s="175"/>
      <c r="T284" s="176"/>
      <c r="U284" s="172"/>
      <c r="V284" s="172"/>
      <c r="W284" s="172"/>
      <c r="X284" s="172"/>
      <c r="Y284" s="172"/>
      <c r="Z284" s="172"/>
      <c r="AA284" s="177"/>
      <c r="AT284" s="178" t="s">
        <v>168</v>
      </c>
      <c r="AU284" s="178" t="s">
        <v>102</v>
      </c>
      <c r="AV284" s="10" t="s">
        <v>102</v>
      </c>
      <c r="AW284" s="10" t="s">
        <v>39</v>
      </c>
      <c r="AX284" s="10" t="s">
        <v>25</v>
      </c>
      <c r="AY284" s="178" t="s">
        <v>160</v>
      </c>
    </row>
    <row r="285" spans="2:65" s="1" customFormat="1" ht="38.25" customHeight="1">
      <c r="B285" s="37"/>
      <c r="C285" s="164" t="s">
        <v>437</v>
      </c>
      <c r="D285" s="164" t="s">
        <v>161</v>
      </c>
      <c r="E285" s="165" t="s">
        <v>438</v>
      </c>
      <c r="F285" s="259" t="s">
        <v>439</v>
      </c>
      <c r="G285" s="259"/>
      <c r="H285" s="259"/>
      <c r="I285" s="259"/>
      <c r="J285" s="166" t="s">
        <v>234</v>
      </c>
      <c r="K285" s="167">
        <v>1</v>
      </c>
      <c r="L285" s="260">
        <v>0</v>
      </c>
      <c r="M285" s="261"/>
      <c r="N285" s="262">
        <f>ROUND(L285*K285,2)</f>
        <v>0</v>
      </c>
      <c r="O285" s="262"/>
      <c r="P285" s="262"/>
      <c r="Q285" s="262"/>
      <c r="R285" s="39"/>
      <c r="T285" s="168" t="s">
        <v>23</v>
      </c>
      <c r="U285" s="46" t="s">
        <v>47</v>
      </c>
      <c r="V285" s="38"/>
      <c r="W285" s="169">
        <f>V285*K285</f>
        <v>0</v>
      </c>
      <c r="X285" s="169">
        <v>0.44169999999999998</v>
      </c>
      <c r="Y285" s="169">
        <f>X285*K285</f>
        <v>0.44169999999999998</v>
      </c>
      <c r="Z285" s="169">
        <v>0</v>
      </c>
      <c r="AA285" s="170">
        <f>Z285*K285</f>
        <v>0</v>
      </c>
      <c r="AR285" s="22" t="s">
        <v>165</v>
      </c>
      <c r="AT285" s="22" t="s">
        <v>161</v>
      </c>
      <c r="AU285" s="22" t="s">
        <v>102</v>
      </c>
      <c r="AY285" s="22" t="s">
        <v>160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2" t="s">
        <v>25</v>
      </c>
      <c r="BK285" s="107">
        <f>ROUND(L285*K285,2)</f>
        <v>0</v>
      </c>
      <c r="BL285" s="22" t="s">
        <v>165</v>
      </c>
      <c r="BM285" s="22" t="s">
        <v>440</v>
      </c>
    </row>
    <row r="286" spans="2:65" s="1" customFormat="1" ht="25.5" customHeight="1">
      <c r="B286" s="37"/>
      <c r="C286" s="194" t="s">
        <v>441</v>
      </c>
      <c r="D286" s="194" t="s">
        <v>237</v>
      </c>
      <c r="E286" s="195" t="s">
        <v>442</v>
      </c>
      <c r="F286" s="271" t="s">
        <v>443</v>
      </c>
      <c r="G286" s="271"/>
      <c r="H286" s="271"/>
      <c r="I286" s="271"/>
      <c r="J286" s="196" t="s">
        <v>234</v>
      </c>
      <c r="K286" s="197">
        <v>1</v>
      </c>
      <c r="L286" s="272">
        <v>0</v>
      </c>
      <c r="M286" s="273"/>
      <c r="N286" s="274">
        <f>ROUND(L286*K286,2)</f>
        <v>0</v>
      </c>
      <c r="O286" s="262"/>
      <c r="P286" s="262"/>
      <c r="Q286" s="262"/>
      <c r="R286" s="39"/>
      <c r="T286" s="168" t="s">
        <v>23</v>
      </c>
      <c r="U286" s="46" t="s">
        <v>47</v>
      </c>
      <c r="V286" s="38"/>
      <c r="W286" s="169">
        <f>V286*K286</f>
        <v>0</v>
      </c>
      <c r="X286" s="169">
        <v>1.0800000000000001E-2</v>
      </c>
      <c r="Y286" s="169">
        <f>X286*K286</f>
        <v>1.0800000000000001E-2</v>
      </c>
      <c r="Z286" s="169">
        <v>0</v>
      </c>
      <c r="AA286" s="170">
        <f>Z286*K286</f>
        <v>0</v>
      </c>
      <c r="AR286" s="22" t="s">
        <v>195</v>
      </c>
      <c r="AT286" s="22" t="s">
        <v>237</v>
      </c>
      <c r="AU286" s="22" t="s">
        <v>102</v>
      </c>
      <c r="AY286" s="22" t="s">
        <v>160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2" t="s">
        <v>25</v>
      </c>
      <c r="BK286" s="107">
        <f>ROUND(L286*K286,2)</f>
        <v>0</v>
      </c>
      <c r="BL286" s="22" t="s">
        <v>165</v>
      </c>
      <c r="BM286" s="22" t="s">
        <v>444</v>
      </c>
    </row>
    <row r="287" spans="2:65" s="9" customFormat="1" ht="29.85" customHeight="1">
      <c r="B287" s="153"/>
      <c r="C287" s="154"/>
      <c r="D287" s="163" t="s">
        <v>117</v>
      </c>
      <c r="E287" s="163"/>
      <c r="F287" s="163"/>
      <c r="G287" s="163"/>
      <c r="H287" s="163"/>
      <c r="I287" s="163"/>
      <c r="J287" s="163"/>
      <c r="K287" s="163"/>
      <c r="L287" s="163"/>
      <c r="M287" s="163"/>
      <c r="N287" s="254">
        <f>BK287</f>
        <v>0</v>
      </c>
      <c r="O287" s="255"/>
      <c r="P287" s="255"/>
      <c r="Q287" s="255"/>
      <c r="R287" s="156"/>
      <c r="T287" s="157"/>
      <c r="U287" s="154"/>
      <c r="V287" s="154"/>
      <c r="W287" s="158">
        <f>SUM(W288:W354)</f>
        <v>0</v>
      </c>
      <c r="X287" s="154"/>
      <c r="Y287" s="158">
        <f>SUM(Y288:Y354)</f>
        <v>0.13599</v>
      </c>
      <c r="Z287" s="154"/>
      <c r="AA287" s="159">
        <f>SUM(AA288:AA354)</f>
        <v>68.097583000000029</v>
      </c>
      <c r="AR287" s="160" t="s">
        <v>25</v>
      </c>
      <c r="AT287" s="161" t="s">
        <v>81</v>
      </c>
      <c r="AU287" s="161" t="s">
        <v>25</v>
      </c>
      <c r="AY287" s="160" t="s">
        <v>160</v>
      </c>
      <c r="BK287" s="162">
        <f>SUM(BK288:BK354)</f>
        <v>0</v>
      </c>
    </row>
    <row r="288" spans="2:65" s="1" customFormat="1" ht="25.5" customHeight="1">
      <c r="B288" s="37"/>
      <c r="C288" s="164" t="s">
        <v>445</v>
      </c>
      <c r="D288" s="164" t="s">
        <v>161</v>
      </c>
      <c r="E288" s="165" t="s">
        <v>446</v>
      </c>
      <c r="F288" s="259" t="s">
        <v>447</v>
      </c>
      <c r="G288" s="259"/>
      <c r="H288" s="259"/>
      <c r="I288" s="259"/>
      <c r="J288" s="166" t="s">
        <v>240</v>
      </c>
      <c r="K288" s="167">
        <v>30.7</v>
      </c>
      <c r="L288" s="260">
        <v>0</v>
      </c>
      <c r="M288" s="261"/>
      <c r="N288" s="262">
        <f>ROUND(L288*K288,2)</f>
        <v>0</v>
      </c>
      <c r="O288" s="262"/>
      <c r="P288" s="262"/>
      <c r="Q288" s="262"/>
      <c r="R288" s="39"/>
      <c r="T288" s="168" t="s">
        <v>23</v>
      </c>
      <c r="U288" s="46" t="s">
        <v>47</v>
      </c>
      <c r="V288" s="38"/>
      <c r="W288" s="169">
        <f>V288*K288</f>
        <v>0</v>
      </c>
      <c r="X288" s="169">
        <v>0</v>
      </c>
      <c r="Y288" s="169">
        <f>X288*K288</f>
        <v>0</v>
      </c>
      <c r="Z288" s="169">
        <v>0</v>
      </c>
      <c r="AA288" s="170">
        <f>Z288*K288</f>
        <v>0</v>
      </c>
      <c r="AR288" s="22" t="s">
        <v>165</v>
      </c>
      <c r="AT288" s="22" t="s">
        <v>161</v>
      </c>
      <c r="AU288" s="22" t="s">
        <v>102</v>
      </c>
      <c r="AY288" s="22" t="s">
        <v>160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2" t="s">
        <v>25</v>
      </c>
      <c r="BK288" s="107">
        <f>ROUND(L288*K288,2)</f>
        <v>0</v>
      </c>
      <c r="BL288" s="22" t="s">
        <v>165</v>
      </c>
      <c r="BM288" s="22" t="s">
        <v>448</v>
      </c>
    </row>
    <row r="289" spans="2:65" s="10" customFormat="1" ht="16.5" customHeight="1">
      <c r="B289" s="171"/>
      <c r="C289" s="172"/>
      <c r="D289" s="172"/>
      <c r="E289" s="173" t="s">
        <v>23</v>
      </c>
      <c r="F289" s="269" t="s">
        <v>449</v>
      </c>
      <c r="G289" s="270"/>
      <c r="H289" s="270"/>
      <c r="I289" s="270"/>
      <c r="J289" s="172"/>
      <c r="K289" s="174">
        <v>30.7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168</v>
      </c>
      <c r="AU289" s="178" t="s">
        <v>102</v>
      </c>
      <c r="AV289" s="10" t="s">
        <v>102</v>
      </c>
      <c r="AW289" s="10" t="s">
        <v>39</v>
      </c>
      <c r="AX289" s="10" t="s">
        <v>25</v>
      </c>
      <c r="AY289" s="178" t="s">
        <v>160</v>
      </c>
    </row>
    <row r="290" spans="2:65" s="1" customFormat="1" ht="25.5" customHeight="1">
      <c r="B290" s="37"/>
      <c r="C290" s="164" t="s">
        <v>450</v>
      </c>
      <c r="D290" s="164" t="s">
        <v>161</v>
      </c>
      <c r="E290" s="165" t="s">
        <v>451</v>
      </c>
      <c r="F290" s="259" t="s">
        <v>452</v>
      </c>
      <c r="G290" s="259"/>
      <c r="H290" s="259"/>
      <c r="I290" s="259"/>
      <c r="J290" s="166" t="s">
        <v>240</v>
      </c>
      <c r="K290" s="167">
        <v>3</v>
      </c>
      <c r="L290" s="260">
        <v>0</v>
      </c>
      <c r="M290" s="261"/>
      <c r="N290" s="262">
        <f>ROUND(L290*K290,2)</f>
        <v>0</v>
      </c>
      <c r="O290" s="262"/>
      <c r="P290" s="262"/>
      <c r="Q290" s="262"/>
      <c r="R290" s="39"/>
      <c r="T290" s="168" t="s">
        <v>23</v>
      </c>
      <c r="U290" s="46" t="s">
        <v>47</v>
      </c>
      <c r="V290" s="38"/>
      <c r="W290" s="169">
        <f>V290*K290</f>
        <v>0</v>
      </c>
      <c r="X290" s="169">
        <v>3.0000000000000001E-5</v>
      </c>
      <c r="Y290" s="169">
        <f>X290*K290</f>
        <v>9.0000000000000006E-5</v>
      </c>
      <c r="Z290" s="169">
        <v>0</v>
      </c>
      <c r="AA290" s="170">
        <f>Z290*K290</f>
        <v>0</v>
      </c>
      <c r="AR290" s="22" t="s">
        <v>165</v>
      </c>
      <c r="AT290" s="22" t="s">
        <v>161</v>
      </c>
      <c r="AU290" s="22" t="s">
        <v>102</v>
      </c>
      <c r="AY290" s="22" t="s">
        <v>160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2" t="s">
        <v>25</v>
      </c>
      <c r="BK290" s="107">
        <f>ROUND(L290*K290,2)</f>
        <v>0</v>
      </c>
      <c r="BL290" s="22" t="s">
        <v>165</v>
      </c>
      <c r="BM290" s="22" t="s">
        <v>453</v>
      </c>
    </row>
    <row r="291" spans="2:65" s="1" customFormat="1" ht="38.25" customHeight="1">
      <c r="B291" s="37"/>
      <c r="C291" s="164" t="s">
        <v>454</v>
      </c>
      <c r="D291" s="164" t="s">
        <v>161</v>
      </c>
      <c r="E291" s="165" t="s">
        <v>455</v>
      </c>
      <c r="F291" s="259" t="s">
        <v>456</v>
      </c>
      <c r="G291" s="259"/>
      <c r="H291" s="259"/>
      <c r="I291" s="259"/>
      <c r="J291" s="166" t="s">
        <v>164</v>
      </c>
      <c r="K291" s="167">
        <v>875.6</v>
      </c>
      <c r="L291" s="260">
        <v>0</v>
      </c>
      <c r="M291" s="261"/>
      <c r="N291" s="262">
        <f>ROUND(L291*K291,2)</f>
        <v>0</v>
      </c>
      <c r="O291" s="262"/>
      <c r="P291" s="262"/>
      <c r="Q291" s="262"/>
      <c r="R291" s="39"/>
      <c r="T291" s="168" t="s">
        <v>23</v>
      </c>
      <c r="U291" s="46" t="s">
        <v>47</v>
      </c>
      <c r="V291" s="38"/>
      <c r="W291" s="169">
        <f>V291*K291</f>
        <v>0</v>
      </c>
      <c r="X291" s="169">
        <v>0</v>
      </c>
      <c r="Y291" s="169">
        <f>X291*K291</f>
        <v>0</v>
      </c>
      <c r="Z291" s="169">
        <v>0</v>
      </c>
      <c r="AA291" s="170">
        <f>Z291*K291</f>
        <v>0</v>
      </c>
      <c r="AR291" s="22" t="s">
        <v>165</v>
      </c>
      <c r="AT291" s="22" t="s">
        <v>161</v>
      </c>
      <c r="AU291" s="22" t="s">
        <v>102</v>
      </c>
      <c r="AY291" s="22" t="s">
        <v>160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2" t="s">
        <v>25</v>
      </c>
      <c r="BK291" s="107">
        <f>ROUND(L291*K291,2)</f>
        <v>0</v>
      </c>
      <c r="BL291" s="22" t="s">
        <v>165</v>
      </c>
      <c r="BM291" s="22" t="s">
        <v>457</v>
      </c>
    </row>
    <row r="292" spans="2:65" s="10" customFormat="1" ht="16.5" customHeight="1">
      <c r="B292" s="171"/>
      <c r="C292" s="172"/>
      <c r="D292" s="172"/>
      <c r="E292" s="173" t="s">
        <v>23</v>
      </c>
      <c r="F292" s="269" t="s">
        <v>458</v>
      </c>
      <c r="G292" s="270"/>
      <c r="H292" s="270"/>
      <c r="I292" s="270"/>
      <c r="J292" s="172"/>
      <c r="K292" s="174">
        <v>254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168</v>
      </c>
      <c r="AU292" s="178" t="s">
        <v>102</v>
      </c>
      <c r="AV292" s="10" t="s">
        <v>102</v>
      </c>
      <c r="AW292" s="10" t="s">
        <v>39</v>
      </c>
      <c r="AX292" s="10" t="s">
        <v>82</v>
      </c>
      <c r="AY292" s="178" t="s">
        <v>160</v>
      </c>
    </row>
    <row r="293" spans="2:65" s="10" customFormat="1" ht="16.5" customHeight="1">
      <c r="B293" s="171"/>
      <c r="C293" s="172"/>
      <c r="D293" s="172"/>
      <c r="E293" s="173" t="s">
        <v>23</v>
      </c>
      <c r="F293" s="275" t="s">
        <v>459</v>
      </c>
      <c r="G293" s="276"/>
      <c r="H293" s="276"/>
      <c r="I293" s="276"/>
      <c r="J293" s="172"/>
      <c r="K293" s="174">
        <v>256</v>
      </c>
      <c r="L293" s="172"/>
      <c r="M293" s="172"/>
      <c r="N293" s="172"/>
      <c r="O293" s="172"/>
      <c r="P293" s="172"/>
      <c r="Q293" s="172"/>
      <c r="R293" s="175"/>
      <c r="T293" s="176"/>
      <c r="U293" s="172"/>
      <c r="V293" s="172"/>
      <c r="W293" s="172"/>
      <c r="X293" s="172"/>
      <c r="Y293" s="172"/>
      <c r="Z293" s="172"/>
      <c r="AA293" s="177"/>
      <c r="AT293" s="178" t="s">
        <v>168</v>
      </c>
      <c r="AU293" s="178" t="s">
        <v>102</v>
      </c>
      <c r="AV293" s="10" t="s">
        <v>102</v>
      </c>
      <c r="AW293" s="10" t="s">
        <v>39</v>
      </c>
      <c r="AX293" s="10" t="s">
        <v>82</v>
      </c>
      <c r="AY293" s="178" t="s">
        <v>160</v>
      </c>
    </row>
    <row r="294" spans="2:65" s="10" customFormat="1" ht="16.5" customHeight="1">
      <c r="B294" s="171"/>
      <c r="C294" s="172"/>
      <c r="D294" s="172"/>
      <c r="E294" s="173" t="s">
        <v>23</v>
      </c>
      <c r="F294" s="275" t="s">
        <v>460</v>
      </c>
      <c r="G294" s="276"/>
      <c r="H294" s="276"/>
      <c r="I294" s="276"/>
      <c r="J294" s="172"/>
      <c r="K294" s="174">
        <v>365.6</v>
      </c>
      <c r="L294" s="172"/>
      <c r="M294" s="172"/>
      <c r="N294" s="172"/>
      <c r="O294" s="172"/>
      <c r="P294" s="172"/>
      <c r="Q294" s="172"/>
      <c r="R294" s="175"/>
      <c r="T294" s="176"/>
      <c r="U294" s="172"/>
      <c r="V294" s="172"/>
      <c r="W294" s="172"/>
      <c r="X294" s="172"/>
      <c r="Y294" s="172"/>
      <c r="Z294" s="172"/>
      <c r="AA294" s="177"/>
      <c r="AT294" s="178" t="s">
        <v>168</v>
      </c>
      <c r="AU294" s="178" t="s">
        <v>102</v>
      </c>
      <c r="AV294" s="10" t="s">
        <v>102</v>
      </c>
      <c r="AW294" s="10" t="s">
        <v>39</v>
      </c>
      <c r="AX294" s="10" t="s">
        <v>82</v>
      </c>
      <c r="AY294" s="178" t="s">
        <v>160</v>
      </c>
    </row>
    <row r="295" spans="2:65" s="11" customFormat="1" ht="16.5" customHeight="1">
      <c r="B295" s="179"/>
      <c r="C295" s="180"/>
      <c r="D295" s="180"/>
      <c r="E295" s="181" t="s">
        <v>23</v>
      </c>
      <c r="F295" s="277" t="s">
        <v>208</v>
      </c>
      <c r="G295" s="278"/>
      <c r="H295" s="278"/>
      <c r="I295" s="278"/>
      <c r="J295" s="180"/>
      <c r="K295" s="182">
        <v>875.6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168</v>
      </c>
      <c r="AU295" s="186" t="s">
        <v>102</v>
      </c>
      <c r="AV295" s="11" t="s">
        <v>165</v>
      </c>
      <c r="AW295" s="11" t="s">
        <v>39</v>
      </c>
      <c r="AX295" s="11" t="s">
        <v>25</v>
      </c>
      <c r="AY295" s="186" t="s">
        <v>160</v>
      </c>
    </row>
    <row r="296" spans="2:65" s="1" customFormat="1" ht="38.25" customHeight="1">
      <c r="B296" s="37"/>
      <c r="C296" s="164" t="s">
        <v>461</v>
      </c>
      <c r="D296" s="164" t="s">
        <v>161</v>
      </c>
      <c r="E296" s="165" t="s">
        <v>462</v>
      </c>
      <c r="F296" s="259" t="s">
        <v>463</v>
      </c>
      <c r="G296" s="259"/>
      <c r="H296" s="259"/>
      <c r="I296" s="259"/>
      <c r="J296" s="166" t="s">
        <v>164</v>
      </c>
      <c r="K296" s="167">
        <v>52536</v>
      </c>
      <c r="L296" s="260">
        <v>0</v>
      </c>
      <c r="M296" s="261"/>
      <c r="N296" s="262">
        <f t="shared" ref="N296:N301" si="15">ROUND(L296*K296,2)</f>
        <v>0</v>
      </c>
      <c r="O296" s="262"/>
      <c r="P296" s="262"/>
      <c r="Q296" s="262"/>
      <c r="R296" s="39"/>
      <c r="T296" s="168" t="s">
        <v>23</v>
      </c>
      <c r="U296" s="46" t="s">
        <v>47</v>
      </c>
      <c r="V296" s="38"/>
      <c r="W296" s="169">
        <f t="shared" ref="W296:W301" si="16">V296*K296</f>
        <v>0</v>
      </c>
      <c r="X296" s="169">
        <v>0</v>
      </c>
      <c r="Y296" s="169">
        <f t="shared" ref="Y296:Y301" si="17">X296*K296</f>
        <v>0</v>
      </c>
      <c r="Z296" s="169">
        <v>0</v>
      </c>
      <c r="AA296" s="170">
        <f t="shared" ref="AA296:AA301" si="18">Z296*K296</f>
        <v>0</v>
      </c>
      <c r="AR296" s="22" t="s">
        <v>165</v>
      </c>
      <c r="AT296" s="22" t="s">
        <v>161</v>
      </c>
      <c r="AU296" s="22" t="s">
        <v>102</v>
      </c>
      <c r="AY296" s="22" t="s">
        <v>160</v>
      </c>
      <c r="BE296" s="107">
        <f t="shared" ref="BE296:BE301" si="19">IF(U296="základní",N296,0)</f>
        <v>0</v>
      </c>
      <c r="BF296" s="107">
        <f t="shared" ref="BF296:BF301" si="20">IF(U296="snížená",N296,0)</f>
        <v>0</v>
      </c>
      <c r="BG296" s="107">
        <f t="shared" ref="BG296:BG301" si="21">IF(U296="zákl. přenesená",N296,0)</f>
        <v>0</v>
      </c>
      <c r="BH296" s="107">
        <f t="shared" ref="BH296:BH301" si="22">IF(U296="sníž. přenesená",N296,0)</f>
        <v>0</v>
      </c>
      <c r="BI296" s="107">
        <f t="shared" ref="BI296:BI301" si="23">IF(U296="nulová",N296,0)</f>
        <v>0</v>
      </c>
      <c r="BJ296" s="22" t="s">
        <v>25</v>
      </c>
      <c r="BK296" s="107">
        <f t="shared" ref="BK296:BK301" si="24">ROUND(L296*K296,2)</f>
        <v>0</v>
      </c>
      <c r="BL296" s="22" t="s">
        <v>165</v>
      </c>
      <c r="BM296" s="22" t="s">
        <v>464</v>
      </c>
    </row>
    <row r="297" spans="2:65" s="1" customFormat="1" ht="38.25" customHeight="1">
      <c r="B297" s="37"/>
      <c r="C297" s="164" t="s">
        <v>465</v>
      </c>
      <c r="D297" s="164" t="s">
        <v>161</v>
      </c>
      <c r="E297" s="165" t="s">
        <v>466</v>
      </c>
      <c r="F297" s="259" t="s">
        <v>467</v>
      </c>
      <c r="G297" s="259"/>
      <c r="H297" s="259"/>
      <c r="I297" s="259"/>
      <c r="J297" s="166" t="s">
        <v>164</v>
      </c>
      <c r="K297" s="167">
        <v>875.6</v>
      </c>
      <c r="L297" s="260">
        <v>0</v>
      </c>
      <c r="M297" s="261"/>
      <c r="N297" s="262">
        <f t="shared" si="15"/>
        <v>0</v>
      </c>
      <c r="O297" s="262"/>
      <c r="P297" s="262"/>
      <c r="Q297" s="262"/>
      <c r="R297" s="39"/>
      <c r="T297" s="168" t="s">
        <v>23</v>
      </c>
      <c r="U297" s="46" t="s">
        <v>47</v>
      </c>
      <c r="V297" s="38"/>
      <c r="W297" s="169">
        <f t="shared" si="16"/>
        <v>0</v>
      </c>
      <c r="X297" s="169">
        <v>0</v>
      </c>
      <c r="Y297" s="169">
        <f t="shared" si="17"/>
        <v>0</v>
      </c>
      <c r="Z297" s="169">
        <v>0</v>
      </c>
      <c r="AA297" s="170">
        <f t="shared" si="18"/>
        <v>0</v>
      </c>
      <c r="AR297" s="22" t="s">
        <v>165</v>
      </c>
      <c r="AT297" s="22" t="s">
        <v>161</v>
      </c>
      <c r="AU297" s="22" t="s">
        <v>102</v>
      </c>
      <c r="AY297" s="22" t="s">
        <v>160</v>
      </c>
      <c r="BE297" s="107">
        <f t="shared" si="19"/>
        <v>0</v>
      </c>
      <c r="BF297" s="107">
        <f t="shared" si="20"/>
        <v>0</v>
      </c>
      <c r="BG297" s="107">
        <f t="shared" si="21"/>
        <v>0</v>
      </c>
      <c r="BH297" s="107">
        <f t="shared" si="22"/>
        <v>0</v>
      </c>
      <c r="BI297" s="107">
        <f t="shared" si="23"/>
        <v>0</v>
      </c>
      <c r="BJ297" s="22" t="s">
        <v>25</v>
      </c>
      <c r="BK297" s="107">
        <f t="shared" si="24"/>
        <v>0</v>
      </c>
      <c r="BL297" s="22" t="s">
        <v>165</v>
      </c>
      <c r="BM297" s="22" t="s">
        <v>468</v>
      </c>
    </row>
    <row r="298" spans="2:65" s="1" customFormat="1" ht="25.5" customHeight="1">
      <c r="B298" s="37"/>
      <c r="C298" s="164" t="s">
        <v>469</v>
      </c>
      <c r="D298" s="164" t="s">
        <v>161</v>
      </c>
      <c r="E298" s="165" t="s">
        <v>470</v>
      </c>
      <c r="F298" s="259" t="s">
        <v>471</v>
      </c>
      <c r="G298" s="259"/>
      <c r="H298" s="259"/>
      <c r="I298" s="259"/>
      <c r="J298" s="166" t="s">
        <v>164</v>
      </c>
      <c r="K298" s="167">
        <v>40</v>
      </c>
      <c r="L298" s="260">
        <v>0</v>
      </c>
      <c r="M298" s="261"/>
      <c r="N298" s="262">
        <f t="shared" si="15"/>
        <v>0</v>
      </c>
      <c r="O298" s="262"/>
      <c r="P298" s="262"/>
      <c r="Q298" s="262"/>
      <c r="R298" s="39"/>
      <c r="T298" s="168" t="s">
        <v>23</v>
      </c>
      <c r="U298" s="46" t="s">
        <v>47</v>
      </c>
      <c r="V298" s="38"/>
      <c r="W298" s="169">
        <f t="shared" si="16"/>
        <v>0</v>
      </c>
      <c r="X298" s="169">
        <v>0</v>
      </c>
      <c r="Y298" s="169">
        <f t="shared" si="17"/>
        <v>0</v>
      </c>
      <c r="Z298" s="169">
        <v>0</v>
      </c>
      <c r="AA298" s="170">
        <f t="shared" si="18"/>
        <v>0</v>
      </c>
      <c r="AR298" s="22" t="s">
        <v>165</v>
      </c>
      <c r="AT298" s="22" t="s">
        <v>161</v>
      </c>
      <c r="AU298" s="22" t="s">
        <v>102</v>
      </c>
      <c r="AY298" s="22" t="s">
        <v>160</v>
      </c>
      <c r="BE298" s="107">
        <f t="shared" si="19"/>
        <v>0</v>
      </c>
      <c r="BF298" s="107">
        <f t="shared" si="20"/>
        <v>0</v>
      </c>
      <c r="BG298" s="107">
        <f t="shared" si="21"/>
        <v>0</v>
      </c>
      <c r="BH298" s="107">
        <f t="shared" si="22"/>
        <v>0</v>
      </c>
      <c r="BI298" s="107">
        <f t="shared" si="23"/>
        <v>0</v>
      </c>
      <c r="BJ298" s="22" t="s">
        <v>25</v>
      </c>
      <c r="BK298" s="107">
        <f t="shared" si="24"/>
        <v>0</v>
      </c>
      <c r="BL298" s="22" t="s">
        <v>165</v>
      </c>
      <c r="BM298" s="22" t="s">
        <v>472</v>
      </c>
    </row>
    <row r="299" spans="2:65" s="1" customFormat="1" ht="38.25" customHeight="1">
      <c r="B299" s="37"/>
      <c r="C299" s="164" t="s">
        <v>473</v>
      </c>
      <c r="D299" s="164" t="s">
        <v>161</v>
      </c>
      <c r="E299" s="165" t="s">
        <v>474</v>
      </c>
      <c r="F299" s="259" t="s">
        <v>475</v>
      </c>
      <c r="G299" s="259"/>
      <c r="H299" s="259"/>
      <c r="I299" s="259"/>
      <c r="J299" s="166" t="s">
        <v>164</v>
      </c>
      <c r="K299" s="167">
        <v>800</v>
      </c>
      <c r="L299" s="260">
        <v>0</v>
      </c>
      <c r="M299" s="261"/>
      <c r="N299" s="262">
        <f t="shared" si="15"/>
        <v>0</v>
      </c>
      <c r="O299" s="262"/>
      <c r="P299" s="262"/>
      <c r="Q299" s="262"/>
      <c r="R299" s="39"/>
      <c r="T299" s="168" t="s">
        <v>23</v>
      </c>
      <c r="U299" s="46" t="s">
        <v>47</v>
      </c>
      <c r="V299" s="38"/>
      <c r="W299" s="169">
        <f t="shared" si="16"/>
        <v>0</v>
      </c>
      <c r="X299" s="169">
        <v>0</v>
      </c>
      <c r="Y299" s="169">
        <f t="shared" si="17"/>
        <v>0</v>
      </c>
      <c r="Z299" s="169">
        <v>0</v>
      </c>
      <c r="AA299" s="170">
        <f t="shared" si="18"/>
        <v>0</v>
      </c>
      <c r="AR299" s="22" t="s">
        <v>165</v>
      </c>
      <c r="AT299" s="22" t="s">
        <v>161</v>
      </c>
      <c r="AU299" s="22" t="s">
        <v>102</v>
      </c>
      <c r="AY299" s="22" t="s">
        <v>160</v>
      </c>
      <c r="BE299" s="107">
        <f t="shared" si="19"/>
        <v>0</v>
      </c>
      <c r="BF299" s="107">
        <f t="shared" si="20"/>
        <v>0</v>
      </c>
      <c r="BG299" s="107">
        <f t="shared" si="21"/>
        <v>0</v>
      </c>
      <c r="BH299" s="107">
        <f t="shared" si="22"/>
        <v>0</v>
      </c>
      <c r="BI299" s="107">
        <f t="shared" si="23"/>
        <v>0</v>
      </c>
      <c r="BJ299" s="22" t="s">
        <v>25</v>
      </c>
      <c r="BK299" s="107">
        <f t="shared" si="24"/>
        <v>0</v>
      </c>
      <c r="BL299" s="22" t="s">
        <v>165</v>
      </c>
      <c r="BM299" s="22" t="s">
        <v>476</v>
      </c>
    </row>
    <row r="300" spans="2:65" s="1" customFormat="1" ht="25.5" customHeight="1">
      <c r="B300" s="37"/>
      <c r="C300" s="164" t="s">
        <v>477</v>
      </c>
      <c r="D300" s="164" t="s">
        <v>161</v>
      </c>
      <c r="E300" s="165" t="s">
        <v>478</v>
      </c>
      <c r="F300" s="259" t="s">
        <v>479</v>
      </c>
      <c r="G300" s="259"/>
      <c r="H300" s="259"/>
      <c r="I300" s="259"/>
      <c r="J300" s="166" t="s">
        <v>164</v>
      </c>
      <c r="K300" s="167">
        <v>40</v>
      </c>
      <c r="L300" s="260">
        <v>0</v>
      </c>
      <c r="M300" s="261"/>
      <c r="N300" s="262">
        <f t="shared" si="15"/>
        <v>0</v>
      </c>
      <c r="O300" s="262"/>
      <c r="P300" s="262"/>
      <c r="Q300" s="262"/>
      <c r="R300" s="39"/>
      <c r="T300" s="168" t="s">
        <v>23</v>
      </c>
      <c r="U300" s="46" t="s">
        <v>47</v>
      </c>
      <c r="V300" s="38"/>
      <c r="W300" s="169">
        <f t="shared" si="16"/>
        <v>0</v>
      </c>
      <c r="X300" s="169">
        <v>0</v>
      </c>
      <c r="Y300" s="169">
        <f t="shared" si="17"/>
        <v>0</v>
      </c>
      <c r="Z300" s="169">
        <v>0</v>
      </c>
      <c r="AA300" s="170">
        <f t="shared" si="18"/>
        <v>0</v>
      </c>
      <c r="AR300" s="22" t="s">
        <v>165</v>
      </c>
      <c r="AT300" s="22" t="s">
        <v>161</v>
      </c>
      <c r="AU300" s="22" t="s">
        <v>102</v>
      </c>
      <c r="AY300" s="22" t="s">
        <v>160</v>
      </c>
      <c r="BE300" s="107">
        <f t="shared" si="19"/>
        <v>0</v>
      </c>
      <c r="BF300" s="107">
        <f t="shared" si="20"/>
        <v>0</v>
      </c>
      <c r="BG300" s="107">
        <f t="shared" si="21"/>
        <v>0</v>
      </c>
      <c r="BH300" s="107">
        <f t="shared" si="22"/>
        <v>0</v>
      </c>
      <c r="BI300" s="107">
        <f t="shared" si="23"/>
        <v>0</v>
      </c>
      <c r="BJ300" s="22" t="s">
        <v>25</v>
      </c>
      <c r="BK300" s="107">
        <f t="shared" si="24"/>
        <v>0</v>
      </c>
      <c r="BL300" s="22" t="s">
        <v>165</v>
      </c>
      <c r="BM300" s="22" t="s">
        <v>480</v>
      </c>
    </row>
    <row r="301" spans="2:65" s="1" customFormat="1" ht="25.5" customHeight="1">
      <c r="B301" s="37"/>
      <c r="C301" s="164" t="s">
        <v>481</v>
      </c>
      <c r="D301" s="164" t="s">
        <v>161</v>
      </c>
      <c r="E301" s="165" t="s">
        <v>482</v>
      </c>
      <c r="F301" s="259" t="s">
        <v>483</v>
      </c>
      <c r="G301" s="259"/>
      <c r="H301" s="259"/>
      <c r="I301" s="259"/>
      <c r="J301" s="166" t="s">
        <v>164</v>
      </c>
      <c r="K301" s="167">
        <v>510</v>
      </c>
      <c r="L301" s="260">
        <v>0</v>
      </c>
      <c r="M301" s="261"/>
      <c r="N301" s="262">
        <f t="shared" si="15"/>
        <v>0</v>
      </c>
      <c r="O301" s="262"/>
      <c r="P301" s="262"/>
      <c r="Q301" s="262"/>
      <c r="R301" s="39"/>
      <c r="T301" s="168" t="s">
        <v>23</v>
      </c>
      <c r="U301" s="46" t="s">
        <v>47</v>
      </c>
      <c r="V301" s="38"/>
      <c r="W301" s="169">
        <f t="shared" si="16"/>
        <v>0</v>
      </c>
      <c r="X301" s="169">
        <v>0</v>
      </c>
      <c r="Y301" s="169">
        <f t="shared" si="17"/>
        <v>0</v>
      </c>
      <c r="Z301" s="169">
        <v>0</v>
      </c>
      <c r="AA301" s="170">
        <f t="shared" si="18"/>
        <v>0</v>
      </c>
      <c r="AR301" s="22" t="s">
        <v>165</v>
      </c>
      <c r="AT301" s="22" t="s">
        <v>161</v>
      </c>
      <c r="AU301" s="22" t="s">
        <v>102</v>
      </c>
      <c r="AY301" s="22" t="s">
        <v>160</v>
      </c>
      <c r="BE301" s="107">
        <f t="shared" si="19"/>
        <v>0</v>
      </c>
      <c r="BF301" s="107">
        <f t="shared" si="20"/>
        <v>0</v>
      </c>
      <c r="BG301" s="107">
        <f t="shared" si="21"/>
        <v>0</v>
      </c>
      <c r="BH301" s="107">
        <f t="shared" si="22"/>
        <v>0</v>
      </c>
      <c r="BI301" s="107">
        <f t="shared" si="23"/>
        <v>0</v>
      </c>
      <c r="BJ301" s="22" t="s">
        <v>25</v>
      </c>
      <c r="BK301" s="107">
        <f t="shared" si="24"/>
        <v>0</v>
      </c>
      <c r="BL301" s="22" t="s">
        <v>165</v>
      </c>
      <c r="BM301" s="22" t="s">
        <v>484</v>
      </c>
    </row>
    <row r="302" spans="2:65" s="10" customFormat="1" ht="16.5" customHeight="1">
      <c r="B302" s="171"/>
      <c r="C302" s="172"/>
      <c r="D302" s="172"/>
      <c r="E302" s="173" t="s">
        <v>23</v>
      </c>
      <c r="F302" s="269" t="s">
        <v>458</v>
      </c>
      <c r="G302" s="270"/>
      <c r="H302" s="270"/>
      <c r="I302" s="270"/>
      <c r="J302" s="172"/>
      <c r="K302" s="174">
        <v>254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168</v>
      </c>
      <c r="AU302" s="178" t="s">
        <v>102</v>
      </c>
      <c r="AV302" s="10" t="s">
        <v>102</v>
      </c>
      <c r="AW302" s="10" t="s">
        <v>39</v>
      </c>
      <c r="AX302" s="10" t="s">
        <v>82</v>
      </c>
      <c r="AY302" s="178" t="s">
        <v>160</v>
      </c>
    </row>
    <row r="303" spans="2:65" s="10" customFormat="1" ht="16.5" customHeight="1">
      <c r="B303" s="171"/>
      <c r="C303" s="172"/>
      <c r="D303" s="172"/>
      <c r="E303" s="173" t="s">
        <v>23</v>
      </c>
      <c r="F303" s="275" t="s">
        <v>459</v>
      </c>
      <c r="G303" s="276"/>
      <c r="H303" s="276"/>
      <c r="I303" s="276"/>
      <c r="J303" s="172"/>
      <c r="K303" s="174">
        <v>256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168</v>
      </c>
      <c r="AU303" s="178" t="s">
        <v>102</v>
      </c>
      <c r="AV303" s="10" t="s">
        <v>102</v>
      </c>
      <c r="AW303" s="10" t="s">
        <v>39</v>
      </c>
      <c r="AX303" s="10" t="s">
        <v>82</v>
      </c>
      <c r="AY303" s="178" t="s">
        <v>160</v>
      </c>
    </row>
    <row r="304" spans="2:65" s="11" customFormat="1" ht="16.5" customHeight="1">
      <c r="B304" s="179"/>
      <c r="C304" s="180"/>
      <c r="D304" s="180"/>
      <c r="E304" s="181" t="s">
        <v>23</v>
      </c>
      <c r="F304" s="277" t="s">
        <v>208</v>
      </c>
      <c r="G304" s="278"/>
      <c r="H304" s="278"/>
      <c r="I304" s="278"/>
      <c r="J304" s="180"/>
      <c r="K304" s="182">
        <v>510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168</v>
      </c>
      <c r="AU304" s="186" t="s">
        <v>102</v>
      </c>
      <c r="AV304" s="11" t="s">
        <v>165</v>
      </c>
      <c r="AW304" s="11" t="s">
        <v>39</v>
      </c>
      <c r="AX304" s="11" t="s">
        <v>25</v>
      </c>
      <c r="AY304" s="186" t="s">
        <v>160</v>
      </c>
    </row>
    <row r="305" spans="2:65" s="1" customFormat="1" ht="25.5" customHeight="1">
      <c r="B305" s="37"/>
      <c r="C305" s="164" t="s">
        <v>485</v>
      </c>
      <c r="D305" s="164" t="s">
        <v>161</v>
      </c>
      <c r="E305" s="165" t="s">
        <v>486</v>
      </c>
      <c r="F305" s="259" t="s">
        <v>487</v>
      </c>
      <c r="G305" s="259"/>
      <c r="H305" s="259"/>
      <c r="I305" s="259"/>
      <c r="J305" s="166" t="s">
        <v>164</v>
      </c>
      <c r="K305" s="167">
        <v>30600</v>
      </c>
      <c r="L305" s="260">
        <v>0</v>
      </c>
      <c r="M305" s="261"/>
      <c r="N305" s="262">
        <f t="shared" ref="N305:N311" si="25">ROUND(L305*K305,2)</f>
        <v>0</v>
      </c>
      <c r="O305" s="262"/>
      <c r="P305" s="262"/>
      <c r="Q305" s="262"/>
      <c r="R305" s="39"/>
      <c r="T305" s="168" t="s">
        <v>23</v>
      </c>
      <c r="U305" s="46" t="s">
        <v>47</v>
      </c>
      <c r="V305" s="38"/>
      <c r="W305" s="169">
        <f t="shared" ref="W305:W311" si="26">V305*K305</f>
        <v>0</v>
      </c>
      <c r="X305" s="169">
        <v>0</v>
      </c>
      <c r="Y305" s="169">
        <f t="shared" ref="Y305:Y311" si="27">X305*K305</f>
        <v>0</v>
      </c>
      <c r="Z305" s="169">
        <v>0</v>
      </c>
      <c r="AA305" s="170">
        <f t="shared" ref="AA305:AA311" si="28">Z305*K305</f>
        <v>0</v>
      </c>
      <c r="AR305" s="22" t="s">
        <v>165</v>
      </c>
      <c r="AT305" s="22" t="s">
        <v>161</v>
      </c>
      <c r="AU305" s="22" t="s">
        <v>102</v>
      </c>
      <c r="AY305" s="22" t="s">
        <v>160</v>
      </c>
      <c r="BE305" s="107">
        <f t="shared" ref="BE305:BE311" si="29">IF(U305="základní",N305,0)</f>
        <v>0</v>
      </c>
      <c r="BF305" s="107">
        <f t="shared" ref="BF305:BF311" si="30">IF(U305="snížená",N305,0)</f>
        <v>0</v>
      </c>
      <c r="BG305" s="107">
        <f t="shared" ref="BG305:BG311" si="31">IF(U305="zákl. přenesená",N305,0)</f>
        <v>0</v>
      </c>
      <c r="BH305" s="107">
        <f t="shared" ref="BH305:BH311" si="32">IF(U305="sníž. přenesená",N305,0)</f>
        <v>0</v>
      </c>
      <c r="BI305" s="107">
        <f t="shared" ref="BI305:BI311" si="33">IF(U305="nulová",N305,0)</f>
        <v>0</v>
      </c>
      <c r="BJ305" s="22" t="s">
        <v>25</v>
      </c>
      <c r="BK305" s="107">
        <f t="shared" ref="BK305:BK311" si="34">ROUND(L305*K305,2)</f>
        <v>0</v>
      </c>
      <c r="BL305" s="22" t="s">
        <v>165</v>
      </c>
      <c r="BM305" s="22" t="s">
        <v>488</v>
      </c>
    </row>
    <row r="306" spans="2:65" s="1" customFormat="1" ht="25.5" customHeight="1">
      <c r="B306" s="37"/>
      <c r="C306" s="164" t="s">
        <v>489</v>
      </c>
      <c r="D306" s="164" t="s">
        <v>161</v>
      </c>
      <c r="E306" s="165" t="s">
        <v>490</v>
      </c>
      <c r="F306" s="259" t="s">
        <v>491</v>
      </c>
      <c r="G306" s="259"/>
      <c r="H306" s="259"/>
      <c r="I306" s="259"/>
      <c r="J306" s="166" t="s">
        <v>164</v>
      </c>
      <c r="K306" s="167">
        <v>510</v>
      </c>
      <c r="L306" s="260">
        <v>0</v>
      </c>
      <c r="M306" s="261"/>
      <c r="N306" s="262">
        <f t="shared" si="25"/>
        <v>0</v>
      </c>
      <c r="O306" s="262"/>
      <c r="P306" s="262"/>
      <c r="Q306" s="262"/>
      <c r="R306" s="39"/>
      <c r="T306" s="168" t="s">
        <v>23</v>
      </c>
      <c r="U306" s="46" t="s">
        <v>47</v>
      </c>
      <c r="V306" s="38"/>
      <c r="W306" s="169">
        <f t="shared" si="26"/>
        <v>0</v>
      </c>
      <c r="X306" s="169">
        <v>0</v>
      </c>
      <c r="Y306" s="169">
        <f t="shared" si="27"/>
        <v>0</v>
      </c>
      <c r="Z306" s="169">
        <v>0</v>
      </c>
      <c r="AA306" s="170">
        <f t="shared" si="28"/>
        <v>0</v>
      </c>
      <c r="AR306" s="22" t="s">
        <v>165</v>
      </c>
      <c r="AT306" s="22" t="s">
        <v>161</v>
      </c>
      <c r="AU306" s="22" t="s">
        <v>102</v>
      </c>
      <c r="AY306" s="22" t="s">
        <v>160</v>
      </c>
      <c r="BE306" s="107">
        <f t="shared" si="29"/>
        <v>0</v>
      </c>
      <c r="BF306" s="107">
        <f t="shared" si="30"/>
        <v>0</v>
      </c>
      <c r="BG306" s="107">
        <f t="shared" si="31"/>
        <v>0</v>
      </c>
      <c r="BH306" s="107">
        <f t="shared" si="32"/>
        <v>0</v>
      </c>
      <c r="BI306" s="107">
        <f t="shared" si="33"/>
        <v>0</v>
      </c>
      <c r="BJ306" s="22" t="s">
        <v>25</v>
      </c>
      <c r="BK306" s="107">
        <f t="shared" si="34"/>
        <v>0</v>
      </c>
      <c r="BL306" s="22" t="s">
        <v>165</v>
      </c>
      <c r="BM306" s="22" t="s">
        <v>492</v>
      </c>
    </row>
    <row r="307" spans="2:65" s="1" customFormat="1" ht="16.5" customHeight="1">
      <c r="B307" s="37"/>
      <c r="C307" s="164" t="s">
        <v>493</v>
      </c>
      <c r="D307" s="164" t="s">
        <v>161</v>
      </c>
      <c r="E307" s="165" t="s">
        <v>494</v>
      </c>
      <c r="F307" s="259" t="s">
        <v>495</v>
      </c>
      <c r="G307" s="259"/>
      <c r="H307" s="259"/>
      <c r="I307" s="259"/>
      <c r="J307" s="166" t="s">
        <v>240</v>
      </c>
      <c r="K307" s="167">
        <v>6</v>
      </c>
      <c r="L307" s="260">
        <v>0</v>
      </c>
      <c r="M307" s="261"/>
      <c r="N307" s="262">
        <f t="shared" si="25"/>
        <v>0</v>
      </c>
      <c r="O307" s="262"/>
      <c r="P307" s="262"/>
      <c r="Q307" s="262"/>
      <c r="R307" s="39"/>
      <c r="T307" s="168" t="s">
        <v>23</v>
      </c>
      <c r="U307" s="46" t="s">
        <v>47</v>
      </c>
      <c r="V307" s="38"/>
      <c r="W307" s="169">
        <f t="shared" si="26"/>
        <v>0</v>
      </c>
      <c r="X307" s="169">
        <v>0</v>
      </c>
      <c r="Y307" s="169">
        <f t="shared" si="27"/>
        <v>0</v>
      </c>
      <c r="Z307" s="169">
        <v>0</v>
      </c>
      <c r="AA307" s="170">
        <f t="shared" si="28"/>
        <v>0</v>
      </c>
      <c r="AR307" s="22" t="s">
        <v>165</v>
      </c>
      <c r="AT307" s="22" t="s">
        <v>161</v>
      </c>
      <c r="AU307" s="22" t="s">
        <v>102</v>
      </c>
      <c r="AY307" s="22" t="s">
        <v>160</v>
      </c>
      <c r="BE307" s="107">
        <f t="shared" si="29"/>
        <v>0</v>
      </c>
      <c r="BF307" s="107">
        <f t="shared" si="30"/>
        <v>0</v>
      </c>
      <c r="BG307" s="107">
        <f t="shared" si="31"/>
        <v>0</v>
      </c>
      <c r="BH307" s="107">
        <f t="shared" si="32"/>
        <v>0</v>
      </c>
      <c r="BI307" s="107">
        <f t="shared" si="33"/>
        <v>0</v>
      </c>
      <c r="BJ307" s="22" t="s">
        <v>25</v>
      </c>
      <c r="BK307" s="107">
        <f t="shared" si="34"/>
        <v>0</v>
      </c>
      <c r="BL307" s="22" t="s">
        <v>165</v>
      </c>
      <c r="BM307" s="22" t="s">
        <v>496</v>
      </c>
    </row>
    <row r="308" spans="2:65" s="1" customFormat="1" ht="25.5" customHeight="1">
      <c r="B308" s="37"/>
      <c r="C308" s="164" t="s">
        <v>497</v>
      </c>
      <c r="D308" s="164" t="s">
        <v>161</v>
      </c>
      <c r="E308" s="165" t="s">
        <v>498</v>
      </c>
      <c r="F308" s="259" t="s">
        <v>499</v>
      </c>
      <c r="G308" s="259"/>
      <c r="H308" s="259"/>
      <c r="I308" s="259"/>
      <c r="J308" s="166" t="s">
        <v>240</v>
      </c>
      <c r="K308" s="167">
        <v>360</v>
      </c>
      <c r="L308" s="260">
        <v>0</v>
      </c>
      <c r="M308" s="261"/>
      <c r="N308" s="262">
        <f t="shared" si="25"/>
        <v>0</v>
      </c>
      <c r="O308" s="262"/>
      <c r="P308" s="262"/>
      <c r="Q308" s="262"/>
      <c r="R308" s="39"/>
      <c r="T308" s="168" t="s">
        <v>23</v>
      </c>
      <c r="U308" s="46" t="s">
        <v>47</v>
      </c>
      <c r="V308" s="38"/>
      <c r="W308" s="169">
        <f t="shared" si="26"/>
        <v>0</v>
      </c>
      <c r="X308" s="169">
        <v>0</v>
      </c>
      <c r="Y308" s="169">
        <f t="shared" si="27"/>
        <v>0</v>
      </c>
      <c r="Z308" s="169">
        <v>0</v>
      </c>
      <c r="AA308" s="170">
        <f t="shared" si="28"/>
        <v>0</v>
      </c>
      <c r="AR308" s="22" t="s">
        <v>165</v>
      </c>
      <c r="AT308" s="22" t="s">
        <v>161</v>
      </c>
      <c r="AU308" s="22" t="s">
        <v>102</v>
      </c>
      <c r="AY308" s="22" t="s">
        <v>160</v>
      </c>
      <c r="BE308" s="107">
        <f t="shared" si="29"/>
        <v>0</v>
      </c>
      <c r="BF308" s="107">
        <f t="shared" si="30"/>
        <v>0</v>
      </c>
      <c r="BG308" s="107">
        <f t="shared" si="31"/>
        <v>0</v>
      </c>
      <c r="BH308" s="107">
        <f t="shared" si="32"/>
        <v>0</v>
      </c>
      <c r="BI308" s="107">
        <f t="shared" si="33"/>
        <v>0</v>
      </c>
      <c r="BJ308" s="22" t="s">
        <v>25</v>
      </c>
      <c r="BK308" s="107">
        <f t="shared" si="34"/>
        <v>0</v>
      </c>
      <c r="BL308" s="22" t="s">
        <v>165</v>
      </c>
      <c r="BM308" s="22" t="s">
        <v>500</v>
      </c>
    </row>
    <row r="309" spans="2:65" s="1" customFormat="1" ht="16.5" customHeight="1">
      <c r="B309" s="37"/>
      <c r="C309" s="164" t="s">
        <v>501</v>
      </c>
      <c r="D309" s="164" t="s">
        <v>161</v>
      </c>
      <c r="E309" s="165" t="s">
        <v>502</v>
      </c>
      <c r="F309" s="259" t="s">
        <v>503</v>
      </c>
      <c r="G309" s="259"/>
      <c r="H309" s="259"/>
      <c r="I309" s="259"/>
      <c r="J309" s="166" t="s">
        <v>240</v>
      </c>
      <c r="K309" s="167">
        <v>6</v>
      </c>
      <c r="L309" s="260">
        <v>0</v>
      </c>
      <c r="M309" s="261"/>
      <c r="N309" s="262">
        <f t="shared" si="25"/>
        <v>0</v>
      </c>
      <c r="O309" s="262"/>
      <c r="P309" s="262"/>
      <c r="Q309" s="262"/>
      <c r="R309" s="39"/>
      <c r="T309" s="168" t="s">
        <v>23</v>
      </c>
      <c r="U309" s="46" t="s">
        <v>47</v>
      </c>
      <c r="V309" s="38"/>
      <c r="W309" s="169">
        <f t="shared" si="26"/>
        <v>0</v>
      </c>
      <c r="X309" s="169">
        <v>0</v>
      </c>
      <c r="Y309" s="169">
        <f t="shared" si="27"/>
        <v>0</v>
      </c>
      <c r="Z309" s="169">
        <v>0</v>
      </c>
      <c r="AA309" s="170">
        <f t="shared" si="28"/>
        <v>0</v>
      </c>
      <c r="AR309" s="22" t="s">
        <v>165</v>
      </c>
      <c r="AT309" s="22" t="s">
        <v>161</v>
      </c>
      <c r="AU309" s="22" t="s">
        <v>102</v>
      </c>
      <c r="AY309" s="22" t="s">
        <v>160</v>
      </c>
      <c r="BE309" s="107">
        <f t="shared" si="29"/>
        <v>0</v>
      </c>
      <c r="BF309" s="107">
        <f t="shared" si="30"/>
        <v>0</v>
      </c>
      <c r="BG309" s="107">
        <f t="shared" si="31"/>
        <v>0</v>
      </c>
      <c r="BH309" s="107">
        <f t="shared" si="32"/>
        <v>0</v>
      </c>
      <c r="BI309" s="107">
        <f t="shared" si="33"/>
        <v>0</v>
      </c>
      <c r="BJ309" s="22" t="s">
        <v>25</v>
      </c>
      <c r="BK309" s="107">
        <f t="shared" si="34"/>
        <v>0</v>
      </c>
      <c r="BL309" s="22" t="s">
        <v>165</v>
      </c>
      <c r="BM309" s="22" t="s">
        <v>504</v>
      </c>
    </row>
    <row r="310" spans="2:65" s="1" customFormat="1" ht="38.25" customHeight="1">
      <c r="B310" s="37"/>
      <c r="C310" s="164" t="s">
        <v>505</v>
      </c>
      <c r="D310" s="164" t="s">
        <v>161</v>
      </c>
      <c r="E310" s="165" t="s">
        <v>506</v>
      </c>
      <c r="F310" s="259" t="s">
        <v>507</v>
      </c>
      <c r="G310" s="259"/>
      <c r="H310" s="259"/>
      <c r="I310" s="259"/>
      <c r="J310" s="166" t="s">
        <v>240</v>
      </c>
      <c r="K310" s="167">
        <v>15</v>
      </c>
      <c r="L310" s="260">
        <v>0</v>
      </c>
      <c r="M310" s="261"/>
      <c r="N310" s="262">
        <f t="shared" si="25"/>
        <v>0</v>
      </c>
      <c r="O310" s="262"/>
      <c r="P310" s="262"/>
      <c r="Q310" s="262"/>
      <c r="R310" s="39"/>
      <c r="T310" s="168" t="s">
        <v>23</v>
      </c>
      <c r="U310" s="46" t="s">
        <v>47</v>
      </c>
      <c r="V310" s="38"/>
      <c r="W310" s="169">
        <f t="shared" si="26"/>
        <v>0</v>
      </c>
      <c r="X310" s="169">
        <v>9.0600000000000003E-3</v>
      </c>
      <c r="Y310" s="169">
        <f t="shared" si="27"/>
        <v>0.13589999999999999</v>
      </c>
      <c r="Z310" s="169">
        <v>0</v>
      </c>
      <c r="AA310" s="170">
        <f t="shared" si="28"/>
        <v>0</v>
      </c>
      <c r="AR310" s="22" t="s">
        <v>165</v>
      </c>
      <c r="AT310" s="22" t="s">
        <v>161</v>
      </c>
      <c r="AU310" s="22" t="s">
        <v>102</v>
      </c>
      <c r="AY310" s="22" t="s">
        <v>160</v>
      </c>
      <c r="BE310" s="107">
        <f t="shared" si="29"/>
        <v>0</v>
      </c>
      <c r="BF310" s="107">
        <f t="shared" si="30"/>
        <v>0</v>
      </c>
      <c r="BG310" s="107">
        <f t="shared" si="31"/>
        <v>0</v>
      </c>
      <c r="BH310" s="107">
        <f t="shared" si="32"/>
        <v>0</v>
      </c>
      <c r="BI310" s="107">
        <f t="shared" si="33"/>
        <v>0</v>
      </c>
      <c r="BJ310" s="22" t="s">
        <v>25</v>
      </c>
      <c r="BK310" s="107">
        <f t="shared" si="34"/>
        <v>0</v>
      </c>
      <c r="BL310" s="22" t="s">
        <v>165</v>
      </c>
      <c r="BM310" s="22" t="s">
        <v>508</v>
      </c>
    </row>
    <row r="311" spans="2:65" s="1" customFormat="1" ht="16.5" customHeight="1">
      <c r="B311" s="37"/>
      <c r="C311" s="164" t="s">
        <v>509</v>
      </c>
      <c r="D311" s="164" t="s">
        <v>161</v>
      </c>
      <c r="E311" s="165" t="s">
        <v>510</v>
      </c>
      <c r="F311" s="259" t="s">
        <v>511</v>
      </c>
      <c r="G311" s="259"/>
      <c r="H311" s="259"/>
      <c r="I311" s="259"/>
      <c r="J311" s="166" t="s">
        <v>180</v>
      </c>
      <c r="K311" s="167">
        <v>1.1200000000000001</v>
      </c>
      <c r="L311" s="260">
        <v>0</v>
      </c>
      <c r="M311" s="261"/>
      <c r="N311" s="262">
        <f t="shared" si="25"/>
        <v>0</v>
      </c>
      <c r="O311" s="262"/>
      <c r="P311" s="262"/>
      <c r="Q311" s="262"/>
      <c r="R311" s="39"/>
      <c r="T311" s="168" t="s">
        <v>23</v>
      </c>
      <c r="U311" s="46" t="s">
        <v>47</v>
      </c>
      <c r="V311" s="38"/>
      <c r="W311" s="169">
        <f t="shared" si="26"/>
        <v>0</v>
      </c>
      <c r="X311" s="169">
        <v>0</v>
      </c>
      <c r="Y311" s="169">
        <f t="shared" si="27"/>
        <v>0</v>
      </c>
      <c r="Z311" s="169">
        <v>2</v>
      </c>
      <c r="AA311" s="170">
        <f t="shared" si="28"/>
        <v>2.2400000000000002</v>
      </c>
      <c r="AR311" s="22" t="s">
        <v>165</v>
      </c>
      <c r="AT311" s="22" t="s">
        <v>161</v>
      </c>
      <c r="AU311" s="22" t="s">
        <v>102</v>
      </c>
      <c r="AY311" s="22" t="s">
        <v>160</v>
      </c>
      <c r="BE311" s="107">
        <f t="shared" si="29"/>
        <v>0</v>
      </c>
      <c r="BF311" s="107">
        <f t="shared" si="30"/>
        <v>0</v>
      </c>
      <c r="BG311" s="107">
        <f t="shared" si="31"/>
        <v>0</v>
      </c>
      <c r="BH311" s="107">
        <f t="shared" si="32"/>
        <v>0</v>
      </c>
      <c r="BI311" s="107">
        <f t="shared" si="33"/>
        <v>0</v>
      </c>
      <c r="BJ311" s="22" t="s">
        <v>25</v>
      </c>
      <c r="BK311" s="107">
        <f t="shared" si="34"/>
        <v>0</v>
      </c>
      <c r="BL311" s="22" t="s">
        <v>165</v>
      </c>
      <c r="BM311" s="22" t="s">
        <v>512</v>
      </c>
    </row>
    <row r="312" spans="2:65" s="10" customFormat="1" ht="16.5" customHeight="1">
      <c r="B312" s="171"/>
      <c r="C312" s="172"/>
      <c r="D312" s="172"/>
      <c r="E312" s="173" t="s">
        <v>23</v>
      </c>
      <c r="F312" s="269" t="s">
        <v>513</v>
      </c>
      <c r="G312" s="270"/>
      <c r="H312" s="270"/>
      <c r="I312" s="270"/>
      <c r="J312" s="172"/>
      <c r="K312" s="174">
        <v>1.1200000000000001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168</v>
      </c>
      <c r="AU312" s="178" t="s">
        <v>102</v>
      </c>
      <c r="AV312" s="10" t="s">
        <v>102</v>
      </c>
      <c r="AW312" s="10" t="s">
        <v>39</v>
      </c>
      <c r="AX312" s="10" t="s">
        <v>25</v>
      </c>
      <c r="AY312" s="178" t="s">
        <v>160</v>
      </c>
    </row>
    <row r="313" spans="2:65" s="1" customFormat="1" ht="38.25" customHeight="1">
      <c r="B313" s="37"/>
      <c r="C313" s="164" t="s">
        <v>514</v>
      </c>
      <c r="D313" s="164" t="s">
        <v>161</v>
      </c>
      <c r="E313" s="165" t="s">
        <v>515</v>
      </c>
      <c r="F313" s="259" t="s">
        <v>516</v>
      </c>
      <c r="G313" s="259"/>
      <c r="H313" s="259"/>
      <c r="I313" s="259"/>
      <c r="J313" s="166" t="s">
        <v>180</v>
      </c>
      <c r="K313" s="167">
        <v>0.40500000000000003</v>
      </c>
      <c r="L313" s="260">
        <v>0</v>
      </c>
      <c r="M313" s="261"/>
      <c r="N313" s="262">
        <f>ROUND(L313*K313,2)</f>
        <v>0</v>
      </c>
      <c r="O313" s="262"/>
      <c r="P313" s="262"/>
      <c r="Q313" s="262"/>
      <c r="R313" s="39"/>
      <c r="T313" s="168" t="s">
        <v>23</v>
      </c>
      <c r="U313" s="46" t="s">
        <v>47</v>
      </c>
      <c r="V313" s="38"/>
      <c r="W313" s="169">
        <f>V313*K313</f>
        <v>0</v>
      </c>
      <c r="X313" s="169">
        <v>0</v>
      </c>
      <c r="Y313" s="169">
        <f>X313*K313</f>
        <v>0</v>
      </c>
      <c r="Z313" s="169">
        <v>1.8</v>
      </c>
      <c r="AA313" s="170">
        <f>Z313*K313</f>
        <v>0.72900000000000009</v>
      </c>
      <c r="AR313" s="22" t="s">
        <v>165</v>
      </c>
      <c r="AT313" s="22" t="s">
        <v>161</v>
      </c>
      <c r="AU313" s="22" t="s">
        <v>102</v>
      </c>
      <c r="AY313" s="22" t="s">
        <v>160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2" t="s">
        <v>25</v>
      </c>
      <c r="BK313" s="107">
        <f>ROUND(L313*K313,2)</f>
        <v>0</v>
      </c>
      <c r="BL313" s="22" t="s">
        <v>165</v>
      </c>
      <c r="BM313" s="22" t="s">
        <v>517</v>
      </c>
    </row>
    <row r="314" spans="2:65" s="12" customFormat="1" ht="16.5" customHeight="1">
      <c r="B314" s="187"/>
      <c r="C314" s="188"/>
      <c r="D314" s="188"/>
      <c r="E314" s="189" t="s">
        <v>23</v>
      </c>
      <c r="F314" s="279" t="s">
        <v>518</v>
      </c>
      <c r="G314" s="280"/>
      <c r="H314" s="280"/>
      <c r="I314" s="280"/>
      <c r="J314" s="188"/>
      <c r="K314" s="189" t="s">
        <v>23</v>
      </c>
      <c r="L314" s="188"/>
      <c r="M314" s="188"/>
      <c r="N314" s="188"/>
      <c r="O314" s="188"/>
      <c r="P314" s="188"/>
      <c r="Q314" s="188"/>
      <c r="R314" s="190"/>
      <c r="T314" s="191"/>
      <c r="U314" s="188"/>
      <c r="V314" s="188"/>
      <c r="W314" s="188"/>
      <c r="X314" s="188"/>
      <c r="Y314" s="188"/>
      <c r="Z314" s="188"/>
      <c r="AA314" s="192"/>
      <c r="AT314" s="193" t="s">
        <v>168</v>
      </c>
      <c r="AU314" s="193" t="s">
        <v>102</v>
      </c>
      <c r="AV314" s="12" t="s">
        <v>25</v>
      </c>
      <c r="AW314" s="12" t="s">
        <v>39</v>
      </c>
      <c r="AX314" s="12" t="s">
        <v>82</v>
      </c>
      <c r="AY314" s="193" t="s">
        <v>160</v>
      </c>
    </row>
    <row r="315" spans="2:65" s="10" customFormat="1" ht="16.5" customHeight="1">
      <c r="B315" s="171"/>
      <c r="C315" s="172"/>
      <c r="D315" s="172"/>
      <c r="E315" s="173" t="s">
        <v>23</v>
      </c>
      <c r="F315" s="275" t="s">
        <v>519</v>
      </c>
      <c r="G315" s="276"/>
      <c r="H315" s="276"/>
      <c r="I315" s="276"/>
      <c r="J315" s="172"/>
      <c r="K315" s="174">
        <v>0.40500000000000003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168</v>
      </c>
      <c r="AU315" s="178" t="s">
        <v>102</v>
      </c>
      <c r="AV315" s="10" t="s">
        <v>102</v>
      </c>
      <c r="AW315" s="10" t="s">
        <v>39</v>
      </c>
      <c r="AX315" s="10" t="s">
        <v>25</v>
      </c>
      <c r="AY315" s="178" t="s">
        <v>160</v>
      </c>
    </row>
    <row r="316" spans="2:65" s="1" customFormat="1" ht="25.5" customHeight="1">
      <c r="B316" s="37"/>
      <c r="C316" s="164" t="s">
        <v>520</v>
      </c>
      <c r="D316" s="164" t="s">
        <v>161</v>
      </c>
      <c r="E316" s="165" t="s">
        <v>521</v>
      </c>
      <c r="F316" s="259" t="s">
        <v>522</v>
      </c>
      <c r="G316" s="259"/>
      <c r="H316" s="259"/>
      <c r="I316" s="259"/>
      <c r="J316" s="166" t="s">
        <v>164</v>
      </c>
      <c r="K316" s="167">
        <v>3.8849999999999998</v>
      </c>
      <c r="L316" s="260">
        <v>0</v>
      </c>
      <c r="M316" s="261"/>
      <c r="N316" s="262">
        <f>ROUND(L316*K316,2)</f>
        <v>0</v>
      </c>
      <c r="O316" s="262"/>
      <c r="P316" s="262"/>
      <c r="Q316" s="262"/>
      <c r="R316" s="39"/>
      <c r="T316" s="168" t="s">
        <v>23</v>
      </c>
      <c r="U316" s="46" t="s">
        <v>47</v>
      </c>
      <c r="V316" s="38"/>
      <c r="W316" s="169">
        <f>V316*K316</f>
        <v>0</v>
      </c>
      <c r="X316" s="169">
        <v>0</v>
      </c>
      <c r="Y316" s="169">
        <f>X316*K316</f>
        <v>0</v>
      </c>
      <c r="Z316" s="169">
        <v>8.2000000000000003E-2</v>
      </c>
      <c r="AA316" s="170">
        <f>Z316*K316</f>
        <v>0.31857000000000002</v>
      </c>
      <c r="AR316" s="22" t="s">
        <v>165</v>
      </c>
      <c r="AT316" s="22" t="s">
        <v>161</v>
      </c>
      <c r="AU316" s="22" t="s">
        <v>102</v>
      </c>
      <c r="AY316" s="22" t="s">
        <v>160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2" t="s">
        <v>25</v>
      </c>
      <c r="BK316" s="107">
        <f>ROUND(L316*K316,2)</f>
        <v>0</v>
      </c>
      <c r="BL316" s="22" t="s">
        <v>165</v>
      </c>
      <c r="BM316" s="22" t="s">
        <v>523</v>
      </c>
    </row>
    <row r="317" spans="2:65" s="10" customFormat="1" ht="16.5" customHeight="1">
      <c r="B317" s="171"/>
      <c r="C317" s="172"/>
      <c r="D317" s="172"/>
      <c r="E317" s="173" t="s">
        <v>23</v>
      </c>
      <c r="F317" s="269" t="s">
        <v>524</v>
      </c>
      <c r="G317" s="270"/>
      <c r="H317" s="270"/>
      <c r="I317" s="270"/>
      <c r="J317" s="172"/>
      <c r="K317" s="174">
        <v>3.8849999999999998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168</v>
      </c>
      <c r="AU317" s="178" t="s">
        <v>102</v>
      </c>
      <c r="AV317" s="10" t="s">
        <v>102</v>
      </c>
      <c r="AW317" s="10" t="s">
        <v>39</v>
      </c>
      <c r="AX317" s="10" t="s">
        <v>25</v>
      </c>
      <c r="AY317" s="178" t="s">
        <v>160</v>
      </c>
    </row>
    <row r="318" spans="2:65" s="1" customFormat="1" ht="25.5" customHeight="1">
      <c r="B318" s="37"/>
      <c r="C318" s="164" t="s">
        <v>525</v>
      </c>
      <c r="D318" s="164" t="s">
        <v>161</v>
      </c>
      <c r="E318" s="165" t="s">
        <v>526</v>
      </c>
      <c r="F318" s="259" t="s">
        <v>527</v>
      </c>
      <c r="G318" s="259"/>
      <c r="H318" s="259"/>
      <c r="I318" s="259"/>
      <c r="J318" s="166" t="s">
        <v>164</v>
      </c>
      <c r="K318" s="167">
        <v>270.79000000000002</v>
      </c>
      <c r="L318" s="260">
        <v>0</v>
      </c>
      <c r="M318" s="261"/>
      <c r="N318" s="262">
        <f>ROUND(L318*K318,2)</f>
        <v>0</v>
      </c>
      <c r="O318" s="262"/>
      <c r="P318" s="262"/>
      <c r="Q318" s="262"/>
      <c r="R318" s="39"/>
      <c r="T318" s="168" t="s">
        <v>23</v>
      </c>
      <c r="U318" s="46" t="s">
        <v>47</v>
      </c>
      <c r="V318" s="38"/>
      <c r="W318" s="169">
        <f>V318*K318</f>
        <v>0</v>
      </c>
      <c r="X318" s="169">
        <v>0</v>
      </c>
      <c r="Y318" s="169">
        <f>X318*K318</f>
        <v>0</v>
      </c>
      <c r="Z318" s="169">
        <v>4.4999999999999998E-2</v>
      </c>
      <c r="AA318" s="170">
        <f>Z318*K318</f>
        <v>12.185550000000001</v>
      </c>
      <c r="AR318" s="22" t="s">
        <v>165</v>
      </c>
      <c r="AT318" s="22" t="s">
        <v>161</v>
      </c>
      <c r="AU318" s="22" t="s">
        <v>102</v>
      </c>
      <c r="AY318" s="22" t="s">
        <v>160</v>
      </c>
      <c r="BE318" s="107">
        <f>IF(U318="základní",N318,0)</f>
        <v>0</v>
      </c>
      <c r="BF318" s="107">
        <f>IF(U318="snížená",N318,0)</f>
        <v>0</v>
      </c>
      <c r="BG318" s="107">
        <f>IF(U318="zákl. přenesená",N318,0)</f>
        <v>0</v>
      </c>
      <c r="BH318" s="107">
        <f>IF(U318="sníž. přenesená",N318,0)</f>
        <v>0</v>
      </c>
      <c r="BI318" s="107">
        <f>IF(U318="nulová",N318,0)</f>
        <v>0</v>
      </c>
      <c r="BJ318" s="22" t="s">
        <v>25</v>
      </c>
      <c r="BK318" s="107">
        <f>ROUND(L318*K318,2)</f>
        <v>0</v>
      </c>
      <c r="BL318" s="22" t="s">
        <v>165</v>
      </c>
      <c r="BM318" s="22" t="s">
        <v>528</v>
      </c>
    </row>
    <row r="319" spans="2:65" s="10" customFormat="1" ht="16.5" customHeight="1">
      <c r="B319" s="171"/>
      <c r="C319" s="172"/>
      <c r="D319" s="172"/>
      <c r="E319" s="173" t="s">
        <v>23</v>
      </c>
      <c r="F319" s="269" t="s">
        <v>529</v>
      </c>
      <c r="G319" s="270"/>
      <c r="H319" s="270"/>
      <c r="I319" s="270"/>
      <c r="J319" s="172"/>
      <c r="K319" s="174">
        <v>270.79000000000002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168</v>
      </c>
      <c r="AU319" s="178" t="s">
        <v>102</v>
      </c>
      <c r="AV319" s="10" t="s">
        <v>102</v>
      </c>
      <c r="AW319" s="10" t="s">
        <v>39</v>
      </c>
      <c r="AX319" s="10" t="s">
        <v>25</v>
      </c>
      <c r="AY319" s="178" t="s">
        <v>160</v>
      </c>
    </row>
    <row r="320" spans="2:65" s="1" customFormat="1" ht="25.5" customHeight="1">
      <c r="B320" s="37"/>
      <c r="C320" s="164" t="s">
        <v>530</v>
      </c>
      <c r="D320" s="164" t="s">
        <v>161</v>
      </c>
      <c r="E320" s="165" t="s">
        <v>531</v>
      </c>
      <c r="F320" s="259" t="s">
        <v>532</v>
      </c>
      <c r="G320" s="259"/>
      <c r="H320" s="259"/>
      <c r="I320" s="259"/>
      <c r="J320" s="166" t="s">
        <v>180</v>
      </c>
      <c r="K320" s="167">
        <v>16.247</v>
      </c>
      <c r="L320" s="260">
        <v>0</v>
      </c>
      <c r="M320" s="261"/>
      <c r="N320" s="262">
        <f>ROUND(L320*K320,2)</f>
        <v>0</v>
      </c>
      <c r="O320" s="262"/>
      <c r="P320" s="262"/>
      <c r="Q320" s="262"/>
      <c r="R320" s="39"/>
      <c r="T320" s="168" t="s">
        <v>23</v>
      </c>
      <c r="U320" s="46" t="s">
        <v>47</v>
      </c>
      <c r="V320" s="38"/>
      <c r="W320" s="169">
        <f>V320*K320</f>
        <v>0</v>
      </c>
      <c r="X320" s="169">
        <v>0</v>
      </c>
      <c r="Y320" s="169">
        <f>X320*K320</f>
        <v>0</v>
      </c>
      <c r="Z320" s="169">
        <v>1.4</v>
      </c>
      <c r="AA320" s="170">
        <f>Z320*K320</f>
        <v>22.745799999999999</v>
      </c>
      <c r="AR320" s="22" t="s">
        <v>165</v>
      </c>
      <c r="AT320" s="22" t="s">
        <v>161</v>
      </c>
      <c r="AU320" s="22" t="s">
        <v>102</v>
      </c>
      <c r="AY320" s="22" t="s">
        <v>160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2" t="s">
        <v>25</v>
      </c>
      <c r="BK320" s="107">
        <f>ROUND(L320*K320,2)</f>
        <v>0</v>
      </c>
      <c r="BL320" s="22" t="s">
        <v>165</v>
      </c>
      <c r="BM320" s="22" t="s">
        <v>533</v>
      </c>
    </row>
    <row r="321" spans="2:65" s="10" customFormat="1" ht="16.5" customHeight="1">
      <c r="B321" s="171"/>
      <c r="C321" s="172"/>
      <c r="D321" s="172"/>
      <c r="E321" s="173" t="s">
        <v>23</v>
      </c>
      <c r="F321" s="269" t="s">
        <v>534</v>
      </c>
      <c r="G321" s="270"/>
      <c r="H321" s="270"/>
      <c r="I321" s="270"/>
      <c r="J321" s="172"/>
      <c r="K321" s="174">
        <v>16.247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168</v>
      </c>
      <c r="AU321" s="178" t="s">
        <v>102</v>
      </c>
      <c r="AV321" s="10" t="s">
        <v>102</v>
      </c>
      <c r="AW321" s="10" t="s">
        <v>39</v>
      </c>
      <c r="AX321" s="10" t="s">
        <v>25</v>
      </c>
      <c r="AY321" s="178" t="s">
        <v>160</v>
      </c>
    </row>
    <row r="322" spans="2:65" s="1" customFormat="1" ht="25.5" customHeight="1">
      <c r="B322" s="37"/>
      <c r="C322" s="164" t="s">
        <v>535</v>
      </c>
      <c r="D322" s="164" t="s">
        <v>161</v>
      </c>
      <c r="E322" s="165" t="s">
        <v>536</v>
      </c>
      <c r="F322" s="259" t="s">
        <v>537</v>
      </c>
      <c r="G322" s="259"/>
      <c r="H322" s="259"/>
      <c r="I322" s="259"/>
      <c r="J322" s="166" t="s">
        <v>240</v>
      </c>
      <c r="K322" s="167">
        <v>10.6</v>
      </c>
      <c r="L322" s="260">
        <v>0</v>
      </c>
      <c r="M322" s="261"/>
      <c r="N322" s="262">
        <f>ROUND(L322*K322,2)</f>
        <v>0</v>
      </c>
      <c r="O322" s="262"/>
      <c r="P322" s="262"/>
      <c r="Q322" s="262"/>
      <c r="R322" s="39"/>
      <c r="T322" s="168" t="s">
        <v>23</v>
      </c>
      <c r="U322" s="46" t="s">
        <v>47</v>
      </c>
      <c r="V322" s="38"/>
      <c r="W322" s="169">
        <f>V322*K322</f>
        <v>0</v>
      </c>
      <c r="X322" s="169">
        <v>0</v>
      </c>
      <c r="Y322" s="169">
        <f>X322*K322</f>
        <v>0</v>
      </c>
      <c r="Z322" s="169">
        <v>0.03</v>
      </c>
      <c r="AA322" s="170">
        <f>Z322*K322</f>
        <v>0.318</v>
      </c>
      <c r="AR322" s="22" t="s">
        <v>165</v>
      </c>
      <c r="AT322" s="22" t="s">
        <v>161</v>
      </c>
      <c r="AU322" s="22" t="s">
        <v>102</v>
      </c>
      <c r="AY322" s="22" t="s">
        <v>160</v>
      </c>
      <c r="BE322" s="107">
        <f>IF(U322="základní",N322,0)</f>
        <v>0</v>
      </c>
      <c r="BF322" s="107">
        <f>IF(U322="snížená",N322,0)</f>
        <v>0</v>
      </c>
      <c r="BG322" s="107">
        <f>IF(U322="zákl. přenesená",N322,0)</f>
        <v>0</v>
      </c>
      <c r="BH322" s="107">
        <f>IF(U322="sníž. přenesená",N322,0)</f>
        <v>0</v>
      </c>
      <c r="BI322" s="107">
        <f>IF(U322="nulová",N322,0)</f>
        <v>0</v>
      </c>
      <c r="BJ322" s="22" t="s">
        <v>25</v>
      </c>
      <c r="BK322" s="107">
        <f>ROUND(L322*K322,2)</f>
        <v>0</v>
      </c>
      <c r="BL322" s="22" t="s">
        <v>165</v>
      </c>
      <c r="BM322" s="22" t="s">
        <v>538</v>
      </c>
    </row>
    <row r="323" spans="2:65" s="1" customFormat="1" ht="25.5" customHeight="1">
      <c r="B323" s="37"/>
      <c r="C323" s="164" t="s">
        <v>539</v>
      </c>
      <c r="D323" s="164" t="s">
        <v>161</v>
      </c>
      <c r="E323" s="165" t="s">
        <v>540</v>
      </c>
      <c r="F323" s="259" t="s">
        <v>541</v>
      </c>
      <c r="G323" s="259"/>
      <c r="H323" s="259"/>
      <c r="I323" s="259"/>
      <c r="J323" s="166" t="s">
        <v>234</v>
      </c>
      <c r="K323" s="167">
        <v>2</v>
      </c>
      <c r="L323" s="260">
        <v>0</v>
      </c>
      <c r="M323" s="261"/>
      <c r="N323" s="262">
        <f>ROUND(L323*K323,2)</f>
        <v>0</v>
      </c>
      <c r="O323" s="262"/>
      <c r="P323" s="262"/>
      <c r="Q323" s="262"/>
      <c r="R323" s="39"/>
      <c r="T323" s="168" t="s">
        <v>23</v>
      </c>
      <c r="U323" s="46" t="s">
        <v>47</v>
      </c>
      <c r="V323" s="38"/>
      <c r="W323" s="169">
        <f>V323*K323</f>
        <v>0</v>
      </c>
      <c r="X323" s="169">
        <v>0</v>
      </c>
      <c r="Y323" s="169">
        <f>X323*K323</f>
        <v>0</v>
      </c>
      <c r="Z323" s="169">
        <v>0.65700000000000003</v>
      </c>
      <c r="AA323" s="170">
        <f>Z323*K323</f>
        <v>1.3140000000000001</v>
      </c>
      <c r="AR323" s="22" t="s">
        <v>165</v>
      </c>
      <c r="AT323" s="22" t="s">
        <v>161</v>
      </c>
      <c r="AU323" s="22" t="s">
        <v>102</v>
      </c>
      <c r="AY323" s="22" t="s">
        <v>160</v>
      </c>
      <c r="BE323" s="107">
        <f>IF(U323="základní",N323,0)</f>
        <v>0</v>
      </c>
      <c r="BF323" s="107">
        <f>IF(U323="snížená",N323,0)</f>
        <v>0</v>
      </c>
      <c r="BG323" s="107">
        <f>IF(U323="zákl. přenesená",N323,0)</f>
        <v>0</v>
      </c>
      <c r="BH323" s="107">
        <f>IF(U323="sníž. přenesená",N323,0)</f>
        <v>0</v>
      </c>
      <c r="BI323" s="107">
        <f>IF(U323="nulová",N323,0)</f>
        <v>0</v>
      </c>
      <c r="BJ323" s="22" t="s">
        <v>25</v>
      </c>
      <c r="BK323" s="107">
        <f>ROUND(L323*K323,2)</f>
        <v>0</v>
      </c>
      <c r="BL323" s="22" t="s">
        <v>165</v>
      </c>
      <c r="BM323" s="22" t="s">
        <v>542</v>
      </c>
    </row>
    <row r="324" spans="2:65" s="1" customFormat="1" ht="25.5" customHeight="1">
      <c r="B324" s="37"/>
      <c r="C324" s="164" t="s">
        <v>543</v>
      </c>
      <c r="D324" s="164" t="s">
        <v>161</v>
      </c>
      <c r="E324" s="165" t="s">
        <v>544</v>
      </c>
      <c r="F324" s="259" t="s">
        <v>545</v>
      </c>
      <c r="G324" s="259"/>
      <c r="H324" s="259"/>
      <c r="I324" s="259"/>
      <c r="J324" s="166" t="s">
        <v>164</v>
      </c>
      <c r="K324" s="167">
        <v>9.35</v>
      </c>
      <c r="L324" s="260">
        <v>0</v>
      </c>
      <c r="M324" s="261"/>
      <c r="N324" s="262">
        <f>ROUND(L324*K324,2)</f>
        <v>0</v>
      </c>
      <c r="O324" s="262"/>
      <c r="P324" s="262"/>
      <c r="Q324" s="262"/>
      <c r="R324" s="39"/>
      <c r="T324" s="168" t="s">
        <v>23</v>
      </c>
      <c r="U324" s="46" t="s">
        <v>47</v>
      </c>
      <c r="V324" s="38"/>
      <c r="W324" s="169">
        <f>V324*K324</f>
        <v>0</v>
      </c>
      <c r="X324" s="169">
        <v>0</v>
      </c>
      <c r="Y324" s="169">
        <f>X324*K324</f>
        <v>0</v>
      </c>
      <c r="Z324" s="169">
        <v>0.25</v>
      </c>
      <c r="AA324" s="170">
        <f>Z324*K324</f>
        <v>2.3374999999999999</v>
      </c>
      <c r="AR324" s="22" t="s">
        <v>165</v>
      </c>
      <c r="AT324" s="22" t="s">
        <v>161</v>
      </c>
      <c r="AU324" s="22" t="s">
        <v>102</v>
      </c>
      <c r="AY324" s="22" t="s">
        <v>160</v>
      </c>
      <c r="BE324" s="107">
        <f>IF(U324="základní",N324,0)</f>
        <v>0</v>
      </c>
      <c r="BF324" s="107">
        <f>IF(U324="snížená",N324,0)</f>
        <v>0</v>
      </c>
      <c r="BG324" s="107">
        <f>IF(U324="zákl. přenesená",N324,0)</f>
        <v>0</v>
      </c>
      <c r="BH324" s="107">
        <f>IF(U324="sníž. přenesená",N324,0)</f>
        <v>0</v>
      </c>
      <c r="BI324" s="107">
        <f>IF(U324="nulová",N324,0)</f>
        <v>0</v>
      </c>
      <c r="BJ324" s="22" t="s">
        <v>25</v>
      </c>
      <c r="BK324" s="107">
        <f>ROUND(L324*K324,2)</f>
        <v>0</v>
      </c>
      <c r="BL324" s="22" t="s">
        <v>165</v>
      </c>
      <c r="BM324" s="22" t="s">
        <v>546</v>
      </c>
    </row>
    <row r="325" spans="2:65" s="12" customFormat="1" ht="16.5" customHeight="1">
      <c r="B325" s="187"/>
      <c r="C325" s="188"/>
      <c r="D325" s="188"/>
      <c r="E325" s="189" t="s">
        <v>23</v>
      </c>
      <c r="F325" s="279" t="s">
        <v>547</v>
      </c>
      <c r="G325" s="280"/>
      <c r="H325" s="280"/>
      <c r="I325" s="280"/>
      <c r="J325" s="188"/>
      <c r="K325" s="189" t="s">
        <v>23</v>
      </c>
      <c r="L325" s="188"/>
      <c r="M325" s="188"/>
      <c r="N325" s="188"/>
      <c r="O325" s="188"/>
      <c r="P325" s="188"/>
      <c r="Q325" s="188"/>
      <c r="R325" s="190"/>
      <c r="T325" s="191"/>
      <c r="U325" s="188"/>
      <c r="V325" s="188"/>
      <c r="W325" s="188"/>
      <c r="X325" s="188"/>
      <c r="Y325" s="188"/>
      <c r="Z325" s="188"/>
      <c r="AA325" s="192"/>
      <c r="AT325" s="193" t="s">
        <v>168</v>
      </c>
      <c r="AU325" s="193" t="s">
        <v>102</v>
      </c>
      <c r="AV325" s="12" t="s">
        <v>25</v>
      </c>
      <c r="AW325" s="12" t="s">
        <v>39</v>
      </c>
      <c r="AX325" s="12" t="s">
        <v>82</v>
      </c>
      <c r="AY325" s="193" t="s">
        <v>160</v>
      </c>
    </row>
    <row r="326" spans="2:65" s="10" customFormat="1" ht="16.5" customHeight="1">
      <c r="B326" s="171"/>
      <c r="C326" s="172"/>
      <c r="D326" s="172"/>
      <c r="E326" s="173" t="s">
        <v>23</v>
      </c>
      <c r="F326" s="275" t="s">
        <v>548</v>
      </c>
      <c r="G326" s="276"/>
      <c r="H326" s="276"/>
      <c r="I326" s="276"/>
      <c r="J326" s="172"/>
      <c r="K326" s="174">
        <v>9.35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168</v>
      </c>
      <c r="AU326" s="178" t="s">
        <v>102</v>
      </c>
      <c r="AV326" s="10" t="s">
        <v>102</v>
      </c>
      <c r="AW326" s="10" t="s">
        <v>39</v>
      </c>
      <c r="AX326" s="10" t="s">
        <v>25</v>
      </c>
      <c r="AY326" s="178" t="s">
        <v>160</v>
      </c>
    </row>
    <row r="327" spans="2:65" s="1" customFormat="1" ht="25.5" customHeight="1">
      <c r="B327" s="37"/>
      <c r="C327" s="164" t="s">
        <v>549</v>
      </c>
      <c r="D327" s="164" t="s">
        <v>161</v>
      </c>
      <c r="E327" s="165" t="s">
        <v>550</v>
      </c>
      <c r="F327" s="259" t="s">
        <v>551</v>
      </c>
      <c r="G327" s="259"/>
      <c r="H327" s="259"/>
      <c r="I327" s="259"/>
      <c r="J327" s="166" t="s">
        <v>164</v>
      </c>
      <c r="K327" s="167">
        <v>36.466000000000001</v>
      </c>
      <c r="L327" s="260">
        <v>0</v>
      </c>
      <c r="M327" s="261"/>
      <c r="N327" s="262">
        <f>ROUND(L327*K327,2)</f>
        <v>0</v>
      </c>
      <c r="O327" s="262"/>
      <c r="P327" s="262"/>
      <c r="Q327" s="262"/>
      <c r="R327" s="39"/>
      <c r="T327" s="168" t="s">
        <v>23</v>
      </c>
      <c r="U327" s="46" t="s">
        <v>47</v>
      </c>
      <c r="V327" s="38"/>
      <c r="W327" s="169">
        <f>V327*K327</f>
        <v>0</v>
      </c>
      <c r="X327" s="169">
        <v>0</v>
      </c>
      <c r="Y327" s="169">
        <f>X327*K327</f>
        <v>0</v>
      </c>
      <c r="Z327" s="169">
        <v>0.375</v>
      </c>
      <c r="AA327" s="170">
        <f>Z327*K327</f>
        <v>13.67475</v>
      </c>
      <c r="AR327" s="22" t="s">
        <v>165</v>
      </c>
      <c r="AT327" s="22" t="s">
        <v>161</v>
      </c>
      <c r="AU327" s="22" t="s">
        <v>102</v>
      </c>
      <c r="AY327" s="22" t="s">
        <v>160</v>
      </c>
      <c r="BE327" s="107">
        <f>IF(U327="základní",N327,0)</f>
        <v>0</v>
      </c>
      <c r="BF327" s="107">
        <f>IF(U327="snížená",N327,0)</f>
        <v>0</v>
      </c>
      <c r="BG327" s="107">
        <f>IF(U327="zákl. přenesená",N327,0)</f>
        <v>0</v>
      </c>
      <c r="BH327" s="107">
        <f>IF(U327="sníž. přenesená",N327,0)</f>
        <v>0</v>
      </c>
      <c r="BI327" s="107">
        <f>IF(U327="nulová",N327,0)</f>
        <v>0</v>
      </c>
      <c r="BJ327" s="22" t="s">
        <v>25</v>
      </c>
      <c r="BK327" s="107">
        <f>ROUND(L327*K327,2)</f>
        <v>0</v>
      </c>
      <c r="BL327" s="22" t="s">
        <v>165</v>
      </c>
      <c r="BM327" s="22" t="s">
        <v>552</v>
      </c>
    </row>
    <row r="328" spans="2:65" s="12" customFormat="1" ht="16.5" customHeight="1">
      <c r="B328" s="187"/>
      <c r="C328" s="188"/>
      <c r="D328" s="188"/>
      <c r="E328" s="189" t="s">
        <v>23</v>
      </c>
      <c r="F328" s="279" t="s">
        <v>553</v>
      </c>
      <c r="G328" s="280"/>
      <c r="H328" s="280"/>
      <c r="I328" s="280"/>
      <c r="J328" s="188"/>
      <c r="K328" s="189" t="s">
        <v>23</v>
      </c>
      <c r="L328" s="188"/>
      <c r="M328" s="188"/>
      <c r="N328" s="188"/>
      <c r="O328" s="188"/>
      <c r="P328" s="188"/>
      <c r="Q328" s="188"/>
      <c r="R328" s="190"/>
      <c r="T328" s="191"/>
      <c r="U328" s="188"/>
      <c r="V328" s="188"/>
      <c r="W328" s="188"/>
      <c r="X328" s="188"/>
      <c r="Y328" s="188"/>
      <c r="Z328" s="188"/>
      <c r="AA328" s="192"/>
      <c r="AT328" s="193" t="s">
        <v>168</v>
      </c>
      <c r="AU328" s="193" t="s">
        <v>102</v>
      </c>
      <c r="AV328" s="12" t="s">
        <v>25</v>
      </c>
      <c r="AW328" s="12" t="s">
        <v>39</v>
      </c>
      <c r="AX328" s="12" t="s">
        <v>82</v>
      </c>
      <c r="AY328" s="193" t="s">
        <v>160</v>
      </c>
    </row>
    <row r="329" spans="2:65" s="10" customFormat="1" ht="16.5" customHeight="1">
      <c r="B329" s="171"/>
      <c r="C329" s="172"/>
      <c r="D329" s="172"/>
      <c r="E329" s="173" t="s">
        <v>23</v>
      </c>
      <c r="F329" s="275" t="s">
        <v>317</v>
      </c>
      <c r="G329" s="276"/>
      <c r="H329" s="276"/>
      <c r="I329" s="276"/>
      <c r="J329" s="172"/>
      <c r="K329" s="174">
        <v>36.466000000000001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168</v>
      </c>
      <c r="AU329" s="178" t="s">
        <v>102</v>
      </c>
      <c r="AV329" s="10" t="s">
        <v>102</v>
      </c>
      <c r="AW329" s="10" t="s">
        <v>39</v>
      </c>
      <c r="AX329" s="10" t="s">
        <v>25</v>
      </c>
      <c r="AY329" s="178" t="s">
        <v>160</v>
      </c>
    </row>
    <row r="330" spans="2:65" s="1" customFormat="1" ht="25.5" customHeight="1">
      <c r="B330" s="37"/>
      <c r="C330" s="164" t="s">
        <v>554</v>
      </c>
      <c r="D330" s="164" t="s">
        <v>161</v>
      </c>
      <c r="E330" s="165" t="s">
        <v>555</v>
      </c>
      <c r="F330" s="259" t="s">
        <v>556</v>
      </c>
      <c r="G330" s="259"/>
      <c r="H330" s="259"/>
      <c r="I330" s="259"/>
      <c r="J330" s="166" t="s">
        <v>164</v>
      </c>
      <c r="K330" s="167">
        <v>56</v>
      </c>
      <c r="L330" s="260">
        <v>0</v>
      </c>
      <c r="M330" s="261"/>
      <c r="N330" s="262">
        <f>ROUND(L330*K330,2)</f>
        <v>0</v>
      </c>
      <c r="O330" s="262"/>
      <c r="P330" s="262"/>
      <c r="Q330" s="262"/>
      <c r="R330" s="39"/>
      <c r="T330" s="168" t="s">
        <v>23</v>
      </c>
      <c r="U330" s="46" t="s">
        <v>47</v>
      </c>
      <c r="V330" s="38"/>
      <c r="W330" s="169">
        <f>V330*K330</f>
        <v>0</v>
      </c>
      <c r="X330" s="169">
        <v>0</v>
      </c>
      <c r="Y330" s="169">
        <f>X330*K330</f>
        <v>0</v>
      </c>
      <c r="Z330" s="169">
        <v>3.7999999999999999E-2</v>
      </c>
      <c r="AA330" s="170">
        <f>Z330*K330</f>
        <v>2.1280000000000001</v>
      </c>
      <c r="AR330" s="22" t="s">
        <v>165</v>
      </c>
      <c r="AT330" s="22" t="s">
        <v>161</v>
      </c>
      <c r="AU330" s="22" t="s">
        <v>102</v>
      </c>
      <c r="AY330" s="22" t="s">
        <v>160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2" t="s">
        <v>25</v>
      </c>
      <c r="BK330" s="107">
        <f>ROUND(L330*K330,2)</f>
        <v>0</v>
      </c>
      <c r="BL330" s="22" t="s">
        <v>165</v>
      </c>
      <c r="BM330" s="22" t="s">
        <v>557</v>
      </c>
    </row>
    <row r="331" spans="2:65" s="1" customFormat="1" ht="25.5" customHeight="1">
      <c r="B331" s="37"/>
      <c r="C331" s="164" t="s">
        <v>558</v>
      </c>
      <c r="D331" s="164" t="s">
        <v>161</v>
      </c>
      <c r="E331" s="165" t="s">
        <v>559</v>
      </c>
      <c r="F331" s="259" t="s">
        <v>560</v>
      </c>
      <c r="G331" s="259"/>
      <c r="H331" s="259"/>
      <c r="I331" s="259"/>
      <c r="J331" s="166" t="s">
        <v>164</v>
      </c>
      <c r="K331" s="167">
        <v>13.667</v>
      </c>
      <c r="L331" s="260">
        <v>0</v>
      </c>
      <c r="M331" s="261"/>
      <c r="N331" s="262">
        <f>ROUND(L331*K331,2)</f>
        <v>0</v>
      </c>
      <c r="O331" s="262"/>
      <c r="P331" s="262"/>
      <c r="Q331" s="262"/>
      <c r="R331" s="39"/>
      <c r="T331" s="168" t="s">
        <v>23</v>
      </c>
      <c r="U331" s="46" t="s">
        <v>47</v>
      </c>
      <c r="V331" s="38"/>
      <c r="W331" s="169">
        <f>V331*K331</f>
        <v>0</v>
      </c>
      <c r="X331" s="169">
        <v>0</v>
      </c>
      <c r="Y331" s="169">
        <f>X331*K331</f>
        <v>0</v>
      </c>
      <c r="Z331" s="169">
        <v>6.7000000000000004E-2</v>
      </c>
      <c r="AA331" s="170">
        <f>Z331*K331</f>
        <v>0.91568900000000009</v>
      </c>
      <c r="AR331" s="22" t="s">
        <v>165</v>
      </c>
      <c r="AT331" s="22" t="s">
        <v>161</v>
      </c>
      <c r="AU331" s="22" t="s">
        <v>102</v>
      </c>
      <c r="AY331" s="22" t="s">
        <v>160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2" t="s">
        <v>25</v>
      </c>
      <c r="BK331" s="107">
        <f>ROUND(L331*K331,2)</f>
        <v>0</v>
      </c>
      <c r="BL331" s="22" t="s">
        <v>165</v>
      </c>
      <c r="BM331" s="22" t="s">
        <v>561</v>
      </c>
    </row>
    <row r="332" spans="2:65" s="10" customFormat="1" ht="16.5" customHeight="1">
      <c r="B332" s="171"/>
      <c r="C332" s="172"/>
      <c r="D332" s="172"/>
      <c r="E332" s="173" t="s">
        <v>23</v>
      </c>
      <c r="F332" s="269" t="s">
        <v>562</v>
      </c>
      <c r="G332" s="270"/>
      <c r="H332" s="270"/>
      <c r="I332" s="270"/>
      <c r="J332" s="172"/>
      <c r="K332" s="174">
        <v>13.667</v>
      </c>
      <c r="L332" s="172"/>
      <c r="M332" s="172"/>
      <c r="N332" s="172"/>
      <c r="O332" s="172"/>
      <c r="P332" s="172"/>
      <c r="Q332" s="172"/>
      <c r="R332" s="175"/>
      <c r="T332" s="176"/>
      <c r="U332" s="172"/>
      <c r="V332" s="172"/>
      <c r="W332" s="172"/>
      <c r="X332" s="172"/>
      <c r="Y332" s="172"/>
      <c r="Z332" s="172"/>
      <c r="AA332" s="177"/>
      <c r="AT332" s="178" t="s">
        <v>168</v>
      </c>
      <c r="AU332" s="178" t="s">
        <v>102</v>
      </c>
      <c r="AV332" s="10" t="s">
        <v>102</v>
      </c>
      <c r="AW332" s="10" t="s">
        <v>39</v>
      </c>
      <c r="AX332" s="10" t="s">
        <v>25</v>
      </c>
      <c r="AY332" s="178" t="s">
        <v>160</v>
      </c>
    </row>
    <row r="333" spans="2:65" s="1" customFormat="1" ht="25.5" customHeight="1">
      <c r="B333" s="37"/>
      <c r="C333" s="164" t="s">
        <v>563</v>
      </c>
      <c r="D333" s="164" t="s">
        <v>161</v>
      </c>
      <c r="E333" s="165" t="s">
        <v>564</v>
      </c>
      <c r="F333" s="259" t="s">
        <v>565</v>
      </c>
      <c r="G333" s="259"/>
      <c r="H333" s="259"/>
      <c r="I333" s="259"/>
      <c r="J333" s="166" t="s">
        <v>234</v>
      </c>
      <c r="K333" s="167">
        <v>3</v>
      </c>
      <c r="L333" s="260">
        <v>0</v>
      </c>
      <c r="M333" s="261"/>
      <c r="N333" s="262">
        <f>ROUND(L333*K333,2)</f>
        <v>0</v>
      </c>
      <c r="O333" s="262"/>
      <c r="P333" s="262"/>
      <c r="Q333" s="262"/>
      <c r="R333" s="39"/>
      <c r="T333" s="168" t="s">
        <v>23</v>
      </c>
      <c r="U333" s="46" t="s">
        <v>47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0.09</v>
      </c>
      <c r="AA333" s="170">
        <f>Z333*K333</f>
        <v>0.27</v>
      </c>
      <c r="AR333" s="22" t="s">
        <v>165</v>
      </c>
      <c r="AT333" s="22" t="s">
        <v>161</v>
      </c>
      <c r="AU333" s="22" t="s">
        <v>102</v>
      </c>
      <c r="AY333" s="22" t="s">
        <v>160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2" t="s">
        <v>25</v>
      </c>
      <c r="BK333" s="107">
        <f>ROUND(L333*K333,2)</f>
        <v>0</v>
      </c>
      <c r="BL333" s="22" t="s">
        <v>165</v>
      </c>
      <c r="BM333" s="22" t="s">
        <v>566</v>
      </c>
    </row>
    <row r="334" spans="2:65" s="1" customFormat="1" ht="25.5" customHeight="1">
      <c r="B334" s="37"/>
      <c r="C334" s="164" t="s">
        <v>567</v>
      </c>
      <c r="D334" s="164" t="s">
        <v>161</v>
      </c>
      <c r="E334" s="165" t="s">
        <v>568</v>
      </c>
      <c r="F334" s="259" t="s">
        <v>569</v>
      </c>
      <c r="G334" s="259"/>
      <c r="H334" s="259"/>
      <c r="I334" s="259"/>
      <c r="J334" s="166" t="s">
        <v>164</v>
      </c>
      <c r="K334" s="167">
        <v>42.466000000000001</v>
      </c>
      <c r="L334" s="260">
        <v>0</v>
      </c>
      <c r="M334" s="261"/>
      <c r="N334" s="262">
        <f>ROUND(L334*K334,2)</f>
        <v>0</v>
      </c>
      <c r="O334" s="262"/>
      <c r="P334" s="262"/>
      <c r="Q334" s="262"/>
      <c r="R334" s="39"/>
      <c r="T334" s="168" t="s">
        <v>23</v>
      </c>
      <c r="U334" s="46" t="s">
        <v>47</v>
      </c>
      <c r="V334" s="38"/>
      <c r="W334" s="169">
        <f>V334*K334</f>
        <v>0</v>
      </c>
      <c r="X334" s="169">
        <v>0</v>
      </c>
      <c r="Y334" s="169">
        <f>X334*K334</f>
        <v>0</v>
      </c>
      <c r="Z334" s="169">
        <v>8.8999999999999996E-2</v>
      </c>
      <c r="AA334" s="170">
        <f>Z334*K334</f>
        <v>3.779474</v>
      </c>
      <c r="AR334" s="22" t="s">
        <v>165</v>
      </c>
      <c r="AT334" s="22" t="s">
        <v>161</v>
      </c>
      <c r="AU334" s="22" t="s">
        <v>102</v>
      </c>
      <c r="AY334" s="22" t="s">
        <v>160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2" t="s">
        <v>25</v>
      </c>
      <c r="BK334" s="107">
        <f>ROUND(L334*K334,2)</f>
        <v>0</v>
      </c>
      <c r="BL334" s="22" t="s">
        <v>165</v>
      </c>
      <c r="BM334" s="22" t="s">
        <v>570</v>
      </c>
    </row>
    <row r="335" spans="2:65" s="12" customFormat="1" ht="16.5" customHeight="1">
      <c r="B335" s="187"/>
      <c r="C335" s="188"/>
      <c r="D335" s="188"/>
      <c r="E335" s="189" t="s">
        <v>23</v>
      </c>
      <c r="F335" s="279" t="s">
        <v>571</v>
      </c>
      <c r="G335" s="280"/>
      <c r="H335" s="280"/>
      <c r="I335" s="280"/>
      <c r="J335" s="188"/>
      <c r="K335" s="189" t="s">
        <v>23</v>
      </c>
      <c r="L335" s="188"/>
      <c r="M335" s="188"/>
      <c r="N335" s="188"/>
      <c r="O335" s="188"/>
      <c r="P335" s="188"/>
      <c r="Q335" s="188"/>
      <c r="R335" s="190"/>
      <c r="T335" s="191"/>
      <c r="U335" s="188"/>
      <c r="V335" s="188"/>
      <c r="W335" s="188"/>
      <c r="X335" s="188"/>
      <c r="Y335" s="188"/>
      <c r="Z335" s="188"/>
      <c r="AA335" s="192"/>
      <c r="AT335" s="193" t="s">
        <v>168</v>
      </c>
      <c r="AU335" s="193" t="s">
        <v>102</v>
      </c>
      <c r="AV335" s="12" t="s">
        <v>25</v>
      </c>
      <c r="AW335" s="12" t="s">
        <v>39</v>
      </c>
      <c r="AX335" s="12" t="s">
        <v>82</v>
      </c>
      <c r="AY335" s="193" t="s">
        <v>160</v>
      </c>
    </row>
    <row r="336" spans="2:65" s="10" customFormat="1" ht="16.5" customHeight="1">
      <c r="B336" s="171"/>
      <c r="C336" s="172"/>
      <c r="D336" s="172"/>
      <c r="E336" s="173" t="s">
        <v>23</v>
      </c>
      <c r="F336" s="275" t="s">
        <v>572</v>
      </c>
      <c r="G336" s="276"/>
      <c r="H336" s="276"/>
      <c r="I336" s="276"/>
      <c r="J336" s="172"/>
      <c r="K336" s="174">
        <v>6</v>
      </c>
      <c r="L336" s="172"/>
      <c r="M336" s="172"/>
      <c r="N336" s="172"/>
      <c r="O336" s="172"/>
      <c r="P336" s="172"/>
      <c r="Q336" s="172"/>
      <c r="R336" s="175"/>
      <c r="T336" s="176"/>
      <c r="U336" s="172"/>
      <c r="V336" s="172"/>
      <c r="W336" s="172"/>
      <c r="X336" s="172"/>
      <c r="Y336" s="172"/>
      <c r="Z336" s="172"/>
      <c r="AA336" s="177"/>
      <c r="AT336" s="178" t="s">
        <v>168</v>
      </c>
      <c r="AU336" s="178" t="s">
        <v>102</v>
      </c>
      <c r="AV336" s="10" t="s">
        <v>102</v>
      </c>
      <c r="AW336" s="10" t="s">
        <v>39</v>
      </c>
      <c r="AX336" s="10" t="s">
        <v>82</v>
      </c>
      <c r="AY336" s="178" t="s">
        <v>160</v>
      </c>
    </row>
    <row r="337" spans="2:65" s="12" customFormat="1" ht="16.5" customHeight="1">
      <c r="B337" s="187"/>
      <c r="C337" s="188"/>
      <c r="D337" s="188"/>
      <c r="E337" s="189" t="s">
        <v>23</v>
      </c>
      <c r="F337" s="281" t="s">
        <v>553</v>
      </c>
      <c r="G337" s="282"/>
      <c r="H337" s="282"/>
      <c r="I337" s="282"/>
      <c r="J337" s="188"/>
      <c r="K337" s="189" t="s">
        <v>23</v>
      </c>
      <c r="L337" s="188"/>
      <c r="M337" s="188"/>
      <c r="N337" s="188"/>
      <c r="O337" s="188"/>
      <c r="P337" s="188"/>
      <c r="Q337" s="188"/>
      <c r="R337" s="190"/>
      <c r="T337" s="191"/>
      <c r="U337" s="188"/>
      <c r="V337" s="188"/>
      <c r="W337" s="188"/>
      <c r="X337" s="188"/>
      <c r="Y337" s="188"/>
      <c r="Z337" s="188"/>
      <c r="AA337" s="192"/>
      <c r="AT337" s="193" t="s">
        <v>168</v>
      </c>
      <c r="AU337" s="193" t="s">
        <v>102</v>
      </c>
      <c r="AV337" s="12" t="s">
        <v>25</v>
      </c>
      <c r="AW337" s="12" t="s">
        <v>39</v>
      </c>
      <c r="AX337" s="12" t="s">
        <v>82</v>
      </c>
      <c r="AY337" s="193" t="s">
        <v>160</v>
      </c>
    </row>
    <row r="338" spans="2:65" s="10" customFormat="1" ht="16.5" customHeight="1">
      <c r="B338" s="171"/>
      <c r="C338" s="172"/>
      <c r="D338" s="172"/>
      <c r="E338" s="173" t="s">
        <v>23</v>
      </c>
      <c r="F338" s="275" t="s">
        <v>317</v>
      </c>
      <c r="G338" s="276"/>
      <c r="H338" s="276"/>
      <c r="I338" s="276"/>
      <c r="J338" s="172"/>
      <c r="K338" s="174">
        <v>36.466000000000001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168</v>
      </c>
      <c r="AU338" s="178" t="s">
        <v>102</v>
      </c>
      <c r="AV338" s="10" t="s">
        <v>102</v>
      </c>
      <c r="AW338" s="10" t="s">
        <v>39</v>
      </c>
      <c r="AX338" s="10" t="s">
        <v>82</v>
      </c>
      <c r="AY338" s="178" t="s">
        <v>160</v>
      </c>
    </row>
    <row r="339" spans="2:65" s="11" customFormat="1" ht="16.5" customHeight="1">
      <c r="B339" s="179"/>
      <c r="C339" s="180"/>
      <c r="D339" s="180"/>
      <c r="E339" s="181" t="s">
        <v>23</v>
      </c>
      <c r="F339" s="277" t="s">
        <v>208</v>
      </c>
      <c r="G339" s="278"/>
      <c r="H339" s="278"/>
      <c r="I339" s="278"/>
      <c r="J339" s="180"/>
      <c r="K339" s="182">
        <v>42.466000000000001</v>
      </c>
      <c r="L339" s="180"/>
      <c r="M339" s="180"/>
      <c r="N339" s="180"/>
      <c r="O339" s="180"/>
      <c r="P339" s="180"/>
      <c r="Q339" s="180"/>
      <c r="R339" s="183"/>
      <c r="T339" s="184"/>
      <c r="U339" s="180"/>
      <c r="V339" s="180"/>
      <c r="W339" s="180"/>
      <c r="X339" s="180"/>
      <c r="Y339" s="180"/>
      <c r="Z339" s="180"/>
      <c r="AA339" s="185"/>
      <c r="AT339" s="186" t="s">
        <v>168</v>
      </c>
      <c r="AU339" s="186" t="s">
        <v>102</v>
      </c>
      <c r="AV339" s="11" t="s">
        <v>165</v>
      </c>
      <c r="AW339" s="11" t="s">
        <v>39</v>
      </c>
      <c r="AX339" s="11" t="s">
        <v>25</v>
      </c>
      <c r="AY339" s="186" t="s">
        <v>160</v>
      </c>
    </row>
    <row r="340" spans="2:65" s="1" customFormat="1" ht="16.5" customHeight="1">
      <c r="B340" s="37"/>
      <c r="C340" s="164" t="s">
        <v>573</v>
      </c>
      <c r="D340" s="164" t="s">
        <v>161</v>
      </c>
      <c r="E340" s="165" t="s">
        <v>574</v>
      </c>
      <c r="F340" s="259" t="s">
        <v>575</v>
      </c>
      <c r="G340" s="259"/>
      <c r="H340" s="259"/>
      <c r="I340" s="259"/>
      <c r="J340" s="166" t="s">
        <v>234</v>
      </c>
      <c r="K340" s="167">
        <v>2</v>
      </c>
      <c r="L340" s="260">
        <v>0</v>
      </c>
      <c r="M340" s="261"/>
      <c r="N340" s="262">
        <f t="shared" ref="N340:N350" si="35">ROUND(L340*K340,2)</f>
        <v>0</v>
      </c>
      <c r="O340" s="262"/>
      <c r="P340" s="262"/>
      <c r="Q340" s="262"/>
      <c r="R340" s="39"/>
      <c r="T340" s="168" t="s">
        <v>23</v>
      </c>
      <c r="U340" s="46" t="s">
        <v>47</v>
      </c>
      <c r="V340" s="38"/>
      <c r="W340" s="169">
        <f t="shared" ref="W340:W350" si="36">V340*K340</f>
        <v>0</v>
      </c>
      <c r="X340" s="169">
        <v>0</v>
      </c>
      <c r="Y340" s="169">
        <f t="shared" ref="Y340:Y350" si="37">X340*K340</f>
        <v>0</v>
      </c>
      <c r="Z340" s="169">
        <v>0.09</v>
      </c>
      <c r="AA340" s="170">
        <f t="shared" ref="AA340:AA350" si="38">Z340*K340</f>
        <v>0.18</v>
      </c>
      <c r="AR340" s="22" t="s">
        <v>165</v>
      </c>
      <c r="AT340" s="22" t="s">
        <v>161</v>
      </c>
      <c r="AU340" s="22" t="s">
        <v>102</v>
      </c>
      <c r="AY340" s="22" t="s">
        <v>160</v>
      </c>
      <c r="BE340" s="107">
        <f t="shared" ref="BE340:BE350" si="39">IF(U340="základní",N340,0)</f>
        <v>0</v>
      </c>
      <c r="BF340" s="107">
        <f t="shared" ref="BF340:BF350" si="40">IF(U340="snížená",N340,0)</f>
        <v>0</v>
      </c>
      <c r="BG340" s="107">
        <f t="shared" ref="BG340:BG350" si="41">IF(U340="zákl. přenesená",N340,0)</f>
        <v>0</v>
      </c>
      <c r="BH340" s="107">
        <f t="shared" ref="BH340:BH350" si="42">IF(U340="sníž. přenesená",N340,0)</f>
        <v>0</v>
      </c>
      <c r="BI340" s="107">
        <f t="shared" ref="BI340:BI350" si="43">IF(U340="nulová",N340,0)</f>
        <v>0</v>
      </c>
      <c r="BJ340" s="22" t="s">
        <v>25</v>
      </c>
      <c r="BK340" s="107">
        <f t="shared" ref="BK340:BK350" si="44">ROUND(L340*K340,2)</f>
        <v>0</v>
      </c>
      <c r="BL340" s="22" t="s">
        <v>165</v>
      </c>
      <c r="BM340" s="22" t="s">
        <v>576</v>
      </c>
    </row>
    <row r="341" spans="2:65" s="1" customFormat="1" ht="16.5" customHeight="1">
      <c r="B341" s="37"/>
      <c r="C341" s="164" t="s">
        <v>577</v>
      </c>
      <c r="D341" s="164" t="s">
        <v>161</v>
      </c>
      <c r="E341" s="165" t="s">
        <v>578</v>
      </c>
      <c r="F341" s="259" t="s">
        <v>579</v>
      </c>
      <c r="G341" s="259"/>
      <c r="H341" s="259"/>
      <c r="I341" s="259"/>
      <c r="J341" s="166" t="s">
        <v>234</v>
      </c>
      <c r="K341" s="167">
        <v>3</v>
      </c>
      <c r="L341" s="260">
        <v>0</v>
      </c>
      <c r="M341" s="261"/>
      <c r="N341" s="262">
        <f t="shared" si="35"/>
        <v>0</v>
      </c>
      <c r="O341" s="262"/>
      <c r="P341" s="262"/>
      <c r="Q341" s="262"/>
      <c r="R341" s="39"/>
      <c r="T341" s="168" t="s">
        <v>23</v>
      </c>
      <c r="U341" s="46" t="s">
        <v>47</v>
      </c>
      <c r="V341" s="38"/>
      <c r="W341" s="169">
        <f t="shared" si="36"/>
        <v>0</v>
      </c>
      <c r="X341" s="169">
        <v>0</v>
      </c>
      <c r="Y341" s="169">
        <f t="shared" si="37"/>
        <v>0</v>
      </c>
      <c r="Z341" s="169">
        <v>0.09</v>
      </c>
      <c r="AA341" s="170">
        <f t="shared" si="38"/>
        <v>0.27</v>
      </c>
      <c r="AR341" s="22" t="s">
        <v>165</v>
      </c>
      <c r="AT341" s="22" t="s">
        <v>161</v>
      </c>
      <c r="AU341" s="22" t="s">
        <v>102</v>
      </c>
      <c r="AY341" s="22" t="s">
        <v>160</v>
      </c>
      <c r="BE341" s="107">
        <f t="shared" si="39"/>
        <v>0</v>
      </c>
      <c r="BF341" s="107">
        <f t="shared" si="40"/>
        <v>0</v>
      </c>
      <c r="BG341" s="107">
        <f t="shared" si="41"/>
        <v>0</v>
      </c>
      <c r="BH341" s="107">
        <f t="shared" si="42"/>
        <v>0</v>
      </c>
      <c r="BI341" s="107">
        <f t="shared" si="43"/>
        <v>0</v>
      </c>
      <c r="BJ341" s="22" t="s">
        <v>25</v>
      </c>
      <c r="BK341" s="107">
        <f t="shared" si="44"/>
        <v>0</v>
      </c>
      <c r="BL341" s="22" t="s">
        <v>165</v>
      </c>
      <c r="BM341" s="22" t="s">
        <v>580</v>
      </c>
    </row>
    <row r="342" spans="2:65" s="1" customFormat="1" ht="25.5" customHeight="1">
      <c r="B342" s="37"/>
      <c r="C342" s="164" t="s">
        <v>581</v>
      </c>
      <c r="D342" s="164" t="s">
        <v>161</v>
      </c>
      <c r="E342" s="165" t="s">
        <v>582</v>
      </c>
      <c r="F342" s="259" t="s">
        <v>583</v>
      </c>
      <c r="G342" s="259"/>
      <c r="H342" s="259"/>
      <c r="I342" s="259"/>
      <c r="J342" s="166" t="s">
        <v>234</v>
      </c>
      <c r="K342" s="167">
        <v>4</v>
      </c>
      <c r="L342" s="260">
        <v>0</v>
      </c>
      <c r="M342" s="261"/>
      <c r="N342" s="262">
        <f t="shared" si="35"/>
        <v>0</v>
      </c>
      <c r="O342" s="262"/>
      <c r="P342" s="262"/>
      <c r="Q342" s="262"/>
      <c r="R342" s="39"/>
      <c r="T342" s="168" t="s">
        <v>23</v>
      </c>
      <c r="U342" s="46" t="s">
        <v>47</v>
      </c>
      <c r="V342" s="38"/>
      <c r="W342" s="169">
        <f t="shared" si="36"/>
        <v>0</v>
      </c>
      <c r="X342" s="169">
        <v>0</v>
      </c>
      <c r="Y342" s="169">
        <f t="shared" si="37"/>
        <v>0</v>
      </c>
      <c r="Z342" s="169">
        <v>0.09</v>
      </c>
      <c r="AA342" s="170">
        <f t="shared" si="38"/>
        <v>0.36</v>
      </c>
      <c r="AR342" s="22" t="s">
        <v>165</v>
      </c>
      <c r="AT342" s="22" t="s">
        <v>161</v>
      </c>
      <c r="AU342" s="22" t="s">
        <v>102</v>
      </c>
      <c r="AY342" s="22" t="s">
        <v>160</v>
      </c>
      <c r="BE342" s="107">
        <f t="shared" si="39"/>
        <v>0</v>
      </c>
      <c r="BF342" s="107">
        <f t="shared" si="40"/>
        <v>0</v>
      </c>
      <c r="BG342" s="107">
        <f t="shared" si="41"/>
        <v>0</v>
      </c>
      <c r="BH342" s="107">
        <f t="shared" si="42"/>
        <v>0</v>
      </c>
      <c r="BI342" s="107">
        <f t="shared" si="43"/>
        <v>0</v>
      </c>
      <c r="BJ342" s="22" t="s">
        <v>25</v>
      </c>
      <c r="BK342" s="107">
        <f t="shared" si="44"/>
        <v>0</v>
      </c>
      <c r="BL342" s="22" t="s">
        <v>165</v>
      </c>
      <c r="BM342" s="22" t="s">
        <v>584</v>
      </c>
    </row>
    <row r="343" spans="2:65" s="1" customFormat="1" ht="25.5" customHeight="1">
      <c r="B343" s="37"/>
      <c r="C343" s="164" t="s">
        <v>585</v>
      </c>
      <c r="D343" s="164" t="s">
        <v>161</v>
      </c>
      <c r="E343" s="165" t="s">
        <v>586</v>
      </c>
      <c r="F343" s="259" t="s">
        <v>587</v>
      </c>
      <c r="G343" s="259"/>
      <c r="H343" s="259"/>
      <c r="I343" s="259"/>
      <c r="J343" s="166" t="s">
        <v>234</v>
      </c>
      <c r="K343" s="167">
        <v>1</v>
      </c>
      <c r="L343" s="260">
        <v>0</v>
      </c>
      <c r="M343" s="261"/>
      <c r="N343" s="262">
        <f t="shared" si="35"/>
        <v>0</v>
      </c>
      <c r="O343" s="262"/>
      <c r="P343" s="262"/>
      <c r="Q343" s="262"/>
      <c r="R343" s="39"/>
      <c r="T343" s="168" t="s">
        <v>23</v>
      </c>
      <c r="U343" s="46" t="s">
        <v>47</v>
      </c>
      <c r="V343" s="38"/>
      <c r="W343" s="169">
        <f t="shared" si="36"/>
        <v>0</v>
      </c>
      <c r="X343" s="169">
        <v>0</v>
      </c>
      <c r="Y343" s="169">
        <f t="shared" si="37"/>
        <v>0</v>
      </c>
      <c r="Z343" s="169">
        <v>0.09</v>
      </c>
      <c r="AA343" s="170">
        <f t="shared" si="38"/>
        <v>0.09</v>
      </c>
      <c r="AR343" s="22" t="s">
        <v>165</v>
      </c>
      <c r="AT343" s="22" t="s">
        <v>161</v>
      </c>
      <c r="AU343" s="22" t="s">
        <v>102</v>
      </c>
      <c r="AY343" s="22" t="s">
        <v>160</v>
      </c>
      <c r="BE343" s="107">
        <f t="shared" si="39"/>
        <v>0</v>
      </c>
      <c r="BF343" s="107">
        <f t="shared" si="40"/>
        <v>0</v>
      </c>
      <c r="BG343" s="107">
        <f t="shared" si="41"/>
        <v>0</v>
      </c>
      <c r="BH343" s="107">
        <f t="shared" si="42"/>
        <v>0</v>
      </c>
      <c r="BI343" s="107">
        <f t="shared" si="43"/>
        <v>0</v>
      </c>
      <c r="BJ343" s="22" t="s">
        <v>25</v>
      </c>
      <c r="BK343" s="107">
        <f t="shared" si="44"/>
        <v>0</v>
      </c>
      <c r="BL343" s="22" t="s">
        <v>165</v>
      </c>
      <c r="BM343" s="22" t="s">
        <v>588</v>
      </c>
    </row>
    <row r="344" spans="2:65" s="1" customFormat="1" ht="16.5" customHeight="1">
      <c r="B344" s="37"/>
      <c r="C344" s="164" t="s">
        <v>589</v>
      </c>
      <c r="D344" s="164" t="s">
        <v>161</v>
      </c>
      <c r="E344" s="165" t="s">
        <v>590</v>
      </c>
      <c r="F344" s="259" t="s">
        <v>591</v>
      </c>
      <c r="G344" s="259"/>
      <c r="H344" s="259"/>
      <c r="I344" s="259"/>
      <c r="J344" s="166" t="s">
        <v>234</v>
      </c>
      <c r="K344" s="167">
        <v>2</v>
      </c>
      <c r="L344" s="260">
        <v>0</v>
      </c>
      <c r="M344" s="261"/>
      <c r="N344" s="262">
        <f t="shared" si="35"/>
        <v>0</v>
      </c>
      <c r="O344" s="262"/>
      <c r="P344" s="262"/>
      <c r="Q344" s="262"/>
      <c r="R344" s="39"/>
      <c r="T344" s="168" t="s">
        <v>23</v>
      </c>
      <c r="U344" s="46" t="s">
        <v>47</v>
      </c>
      <c r="V344" s="38"/>
      <c r="W344" s="169">
        <f t="shared" si="36"/>
        <v>0</v>
      </c>
      <c r="X344" s="169">
        <v>0</v>
      </c>
      <c r="Y344" s="169">
        <f t="shared" si="37"/>
        <v>0</v>
      </c>
      <c r="Z344" s="169">
        <v>0.09</v>
      </c>
      <c r="AA344" s="170">
        <f t="shared" si="38"/>
        <v>0.18</v>
      </c>
      <c r="AR344" s="22" t="s">
        <v>165</v>
      </c>
      <c r="AT344" s="22" t="s">
        <v>161</v>
      </c>
      <c r="AU344" s="22" t="s">
        <v>102</v>
      </c>
      <c r="AY344" s="22" t="s">
        <v>160</v>
      </c>
      <c r="BE344" s="107">
        <f t="shared" si="39"/>
        <v>0</v>
      </c>
      <c r="BF344" s="107">
        <f t="shared" si="40"/>
        <v>0</v>
      </c>
      <c r="BG344" s="107">
        <f t="shared" si="41"/>
        <v>0</v>
      </c>
      <c r="BH344" s="107">
        <f t="shared" si="42"/>
        <v>0</v>
      </c>
      <c r="BI344" s="107">
        <f t="shared" si="43"/>
        <v>0</v>
      </c>
      <c r="BJ344" s="22" t="s">
        <v>25</v>
      </c>
      <c r="BK344" s="107">
        <f t="shared" si="44"/>
        <v>0</v>
      </c>
      <c r="BL344" s="22" t="s">
        <v>165</v>
      </c>
      <c r="BM344" s="22" t="s">
        <v>592</v>
      </c>
    </row>
    <row r="345" spans="2:65" s="1" customFormat="1" ht="25.5" customHeight="1">
      <c r="B345" s="37"/>
      <c r="C345" s="164" t="s">
        <v>593</v>
      </c>
      <c r="D345" s="164" t="s">
        <v>161</v>
      </c>
      <c r="E345" s="165" t="s">
        <v>594</v>
      </c>
      <c r="F345" s="259" t="s">
        <v>595</v>
      </c>
      <c r="G345" s="259"/>
      <c r="H345" s="259"/>
      <c r="I345" s="259"/>
      <c r="J345" s="166" t="s">
        <v>234</v>
      </c>
      <c r="K345" s="167">
        <v>4</v>
      </c>
      <c r="L345" s="260">
        <v>0</v>
      </c>
      <c r="M345" s="261"/>
      <c r="N345" s="262">
        <f t="shared" si="35"/>
        <v>0</v>
      </c>
      <c r="O345" s="262"/>
      <c r="P345" s="262"/>
      <c r="Q345" s="262"/>
      <c r="R345" s="39"/>
      <c r="T345" s="168" t="s">
        <v>23</v>
      </c>
      <c r="U345" s="46" t="s">
        <v>47</v>
      </c>
      <c r="V345" s="38"/>
      <c r="W345" s="169">
        <f t="shared" si="36"/>
        <v>0</v>
      </c>
      <c r="X345" s="169">
        <v>0</v>
      </c>
      <c r="Y345" s="169">
        <f t="shared" si="37"/>
        <v>0</v>
      </c>
      <c r="Z345" s="169">
        <v>0.09</v>
      </c>
      <c r="AA345" s="170">
        <f t="shared" si="38"/>
        <v>0.36</v>
      </c>
      <c r="AR345" s="22" t="s">
        <v>165</v>
      </c>
      <c r="AT345" s="22" t="s">
        <v>161</v>
      </c>
      <c r="AU345" s="22" t="s">
        <v>102</v>
      </c>
      <c r="AY345" s="22" t="s">
        <v>160</v>
      </c>
      <c r="BE345" s="107">
        <f t="shared" si="39"/>
        <v>0</v>
      </c>
      <c r="BF345" s="107">
        <f t="shared" si="40"/>
        <v>0</v>
      </c>
      <c r="BG345" s="107">
        <f t="shared" si="41"/>
        <v>0</v>
      </c>
      <c r="BH345" s="107">
        <f t="shared" si="42"/>
        <v>0</v>
      </c>
      <c r="BI345" s="107">
        <f t="shared" si="43"/>
        <v>0</v>
      </c>
      <c r="BJ345" s="22" t="s">
        <v>25</v>
      </c>
      <c r="BK345" s="107">
        <f t="shared" si="44"/>
        <v>0</v>
      </c>
      <c r="BL345" s="22" t="s">
        <v>165</v>
      </c>
      <c r="BM345" s="22" t="s">
        <v>596</v>
      </c>
    </row>
    <row r="346" spans="2:65" s="1" customFormat="1" ht="25.5" customHeight="1">
      <c r="B346" s="37"/>
      <c r="C346" s="164" t="s">
        <v>597</v>
      </c>
      <c r="D346" s="164" t="s">
        <v>161</v>
      </c>
      <c r="E346" s="165" t="s">
        <v>598</v>
      </c>
      <c r="F346" s="259" t="s">
        <v>599</v>
      </c>
      <c r="G346" s="259"/>
      <c r="H346" s="259"/>
      <c r="I346" s="259"/>
      <c r="J346" s="166" t="s">
        <v>234</v>
      </c>
      <c r="K346" s="167">
        <v>2</v>
      </c>
      <c r="L346" s="260">
        <v>0</v>
      </c>
      <c r="M346" s="261"/>
      <c r="N346" s="262">
        <f t="shared" si="35"/>
        <v>0</v>
      </c>
      <c r="O346" s="262"/>
      <c r="P346" s="262"/>
      <c r="Q346" s="262"/>
      <c r="R346" s="39"/>
      <c r="T346" s="168" t="s">
        <v>23</v>
      </c>
      <c r="U346" s="46" t="s">
        <v>47</v>
      </c>
      <c r="V346" s="38"/>
      <c r="W346" s="169">
        <f t="shared" si="36"/>
        <v>0</v>
      </c>
      <c r="X346" s="169">
        <v>0</v>
      </c>
      <c r="Y346" s="169">
        <f t="shared" si="37"/>
        <v>0</v>
      </c>
      <c r="Z346" s="169">
        <v>0.09</v>
      </c>
      <c r="AA346" s="170">
        <f t="shared" si="38"/>
        <v>0.18</v>
      </c>
      <c r="AR346" s="22" t="s">
        <v>165</v>
      </c>
      <c r="AT346" s="22" t="s">
        <v>161</v>
      </c>
      <c r="AU346" s="22" t="s">
        <v>102</v>
      </c>
      <c r="AY346" s="22" t="s">
        <v>160</v>
      </c>
      <c r="BE346" s="107">
        <f t="shared" si="39"/>
        <v>0</v>
      </c>
      <c r="BF346" s="107">
        <f t="shared" si="40"/>
        <v>0</v>
      </c>
      <c r="BG346" s="107">
        <f t="shared" si="41"/>
        <v>0</v>
      </c>
      <c r="BH346" s="107">
        <f t="shared" si="42"/>
        <v>0</v>
      </c>
      <c r="BI346" s="107">
        <f t="shared" si="43"/>
        <v>0</v>
      </c>
      <c r="BJ346" s="22" t="s">
        <v>25</v>
      </c>
      <c r="BK346" s="107">
        <f t="shared" si="44"/>
        <v>0</v>
      </c>
      <c r="BL346" s="22" t="s">
        <v>165</v>
      </c>
      <c r="BM346" s="22" t="s">
        <v>600</v>
      </c>
    </row>
    <row r="347" spans="2:65" s="1" customFormat="1" ht="25.5" customHeight="1">
      <c r="B347" s="37"/>
      <c r="C347" s="164" t="s">
        <v>601</v>
      </c>
      <c r="D347" s="164" t="s">
        <v>161</v>
      </c>
      <c r="E347" s="165" t="s">
        <v>602</v>
      </c>
      <c r="F347" s="259" t="s">
        <v>603</v>
      </c>
      <c r="G347" s="259"/>
      <c r="H347" s="259"/>
      <c r="I347" s="259"/>
      <c r="J347" s="166" t="s">
        <v>234</v>
      </c>
      <c r="K347" s="167">
        <v>1</v>
      </c>
      <c r="L347" s="260">
        <v>0</v>
      </c>
      <c r="M347" s="261"/>
      <c r="N347" s="262">
        <f t="shared" si="35"/>
        <v>0</v>
      </c>
      <c r="O347" s="262"/>
      <c r="P347" s="262"/>
      <c r="Q347" s="262"/>
      <c r="R347" s="39"/>
      <c r="T347" s="168" t="s">
        <v>23</v>
      </c>
      <c r="U347" s="46" t="s">
        <v>47</v>
      </c>
      <c r="V347" s="38"/>
      <c r="W347" s="169">
        <f t="shared" si="36"/>
        <v>0</v>
      </c>
      <c r="X347" s="169">
        <v>0</v>
      </c>
      <c r="Y347" s="169">
        <f t="shared" si="37"/>
        <v>0</v>
      </c>
      <c r="Z347" s="169">
        <v>0.09</v>
      </c>
      <c r="AA347" s="170">
        <f t="shared" si="38"/>
        <v>0.09</v>
      </c>
      <c r="AR347" s="22" t="s">
        <v>165</v>
      </c>
      <c r="AT347" s="22" t="s">
        <v>161</v>
      </c>
      <c r="AU347" s="22" t="s">
        <v>102</v>
      </c>
      <c r="AY347" s="22" t="s">
        <v>160</v>
      </c>
      <c r="BE347" s="107">
        <f t="shared" si="39"/>
        <v>0</v>
      </c>
      <c r="BF347" s="107">
        <f t="shared" si="40"/>
        <v>0</v>
      </c>
      <c r="BG347" s="107">
        <f t="shared" si="41"/>
        <v>0</v>
      </c>
      <c r="BH347" s="107">
        <f t="shared" si="42"/>
        <v>0</v>
      </c>
      <c r="BI347" s="107">
        <f t="shared" si="43"/>
        <v>0</v>
      </c>
      <c r="BJ347" s="22" t="s">
        <v>25</v>
      </c>
      <c r="BK347" s="107">
        <f t="shared" si="44"/>
        <v>0</v>
      </c>
      <c r="BL347" s="22" t="s">
        <v>165</v>
      </c>
      <c r="BM347" s="22" t="s">
        <v>604</v>
      </c>
    </row>
    <row r="348" spans="2:65" s="1" customFormat="1" ht="25.5" customHeight="1">
      <c r="B348" s="37"/>
      <c r="C348" s="164" t="s">
        <v>605</v>
      </c>
      <c r="D348" s="164" t="s">
        <v>161</v>
      </c>
      <c r="E348" s="165" t="s">
        <v>606</v>
      </c>
      <c r="F348" s="259" t="s">
        <v>607</v>
      </c>
      <c r="G348" s="259"/>
      <c r="H348" s="259"/>
      <c r="I348" s="259"/>
      <c r="J348" s="166" t="s">
        <v>234</v>
      </c>
      <c r="K348" s="167">
        <v>1</v>
      </c>
      <c r="L348" s="260">
        <v>0</v>
      </c>
      <c r="M348" s="261"/>
      <c r="N348" s="262">
        <f t="shared" si="35"/>
        <v>0</v>
      </c>
      <c r="O348" s="262"/>
      <c r="P348" s="262"/>
      <c r="Q348" s="262"/>
      <c r="R348" s="39"/>
      <c r="T348" s="168" t="s">
        <v>23</v>
      </c>
      <c r="U348" s="46" t="s">
        <v>47</v>
      </c>
      <c r="V348" s="38"/>
      <c r="W348" s="169">
        <f t="shared" si="36"/>
        <v>0</v>
      </c>
      <c r="X348" s="169">
        <v>0</v>
      </c>
      <c r="Y348" s="169">
        <f t="shared" si="37"/>
        <v>0</v>
      </c>
      <c r="Z348" s="169">
        <v>0.09</v>
      </c>
      <c r="AA348" s="170">
        <f t="shared" si="38"/>
        <v>0.09</v>
      </c>
      <c r="AR348" s="22" t="s">
        <v>165</v>
      </c>
      <c r="AT348" s="22" t="s">
        <v>161</v>
      </c>
      <c r="AU348" s="22" t="s">
        <v>102</v>
      </c>
      <c r="AY348" s="22" t="s">
        <v>160</v>
      </c>
      <c r="BE348" s="107">
        <f t="shared" si="39"/>
        <v>0</v>
      </c>
      <c r="BF348" s="107">
        <f t="shared" si="40"/>
        <v>0</v>
      </c>
      <c r="BG348" s="107">
        <f t="shared" si="41"/>
        <v>0</v>
      </c>
      <c r="BH348" s="107">
        <f t="shared" si="42"/>
        <v>0</v>
      </c>
      <c r="BI348" s="107">
        <f t="shared" si="43"/>
        <v>0</v>
      </c>
      <c r="BJ348" s="22" t="s">
        <v>25</v>
      </c>
      <c r="BK348" s="107">
        <f t="shared" si="44"/>
        <v>0</v>
      </c>
      <c r="BL348" s="22" t="s">
        <v>165</v>
      </c>
      <c r="BM348" s="22" t="s">
        <v>608</v>
      </c>
    </row>
    <row r="349" spans="2:65" s="1" customFormat="1" ht="25.5" customHeight="1">
      <c r="B349" s="37"/>
      <c r="C349" s="164" t="s">
        <v>609</v>
      </c>
      <c r="D349" s="164" t="s">
        <v>161</v>
      </c>
      <c r="E349" s="165" t="s">
        <v>610</v>
      </c>
      <c r="F349" s="259" t="s">
        <v>611</v>
      </c>
      <c r="G349" s="259"/>
      <c r="H349" s="259"/>
      <c r="I349" s="259"/>
      <c r="J349" s="166" t="s">
        <v>234</v>
      </c>
      <c r="K349" s="167">
        <v>3</v>
      </c>
      <c r="L349" s="260">
        <v>0</v>
      </c>
      <c r="M349" s="261"/>
      <c r="N349" s="262">
        <f t="shared" si="35"/>
        <v>0</v>
      </c>
      <c r="O349" s="262"/>
      <c r="P349" s="262"/>
      <c r="Q349" s="262"/>
      <c r="R349" s="39"/>
      <c r="T349" s="168" t="s">
        <v>23</v>
      </c>
      <c r="U349" s="46" t="s">
        <v>47</v>
      </c>
      <c r="V349" s="38"/>
      <c r="W349" s="169">
        <f t="shared" si="36"/>
        <v>0</v>
      </c>
      <c r="X349" s="169">
        <v>0</v>
      </c>
      <c r="Y349" s="169">
        <f t="shared" si="37"/>
        <v>0</v>
      </c>
      <c r="Z349" s="169">
        <v>0.09</v>
      </c>
      <c r="AA349" s="170">
        <f t="shared" si="38"/>
        <v>0.27</v>
      </c>
      <c r="AR349" s="22" t="s">
        <v>165</v>
      </c>
      <c r="AT349" s="22" t="s">
        <v>161</v>
      </c>
      <c r="AU349" s="22" t="s">
        <v>102</v>
      </c>
      <c r="AY349" s="22" t="s">
        <v>160</v>
      </c>
      <c r="BE349" s="107">
        <f t="shared" si="39"/>
        <v>0</v>
      </c>
      <c r="BF349" s="107">
        <f t="shared" si="40"/>
        <v>0</v>
      </c>
      <c r="BG349" s="107">
        <f t="shared" si="41"/>
        <v>0</v>
      </c>
      <c r="BH349" s="107">
        <f t="shared" si="42"/>
        <v>0</v>
      </c>
      <c r="BI349" s="107">
        <f t="shared" si="43"/>
        <v>0</v>
      </c>
      <c r="BJ349" s="22" t="s">
        <v>25</v>
      </c>
      <c r="BK349" s="107">
        <f t="shared" si="44"/>
        <v>0</v>
      </c>
      <c r="BL349" s="22" t="s">
        <v>165</v>
      </c>
      <c r="BM349" s="22" t="s">
        <v>612</v>
      </c>
    </row>
    <row r="350" spans="2:65" s="1" customFormat="1" ht="25.5" customHeight="1">
      <c r="B350" s="37"/>
      <c r="C350" s="164" t="s">
        <v>613</v>
      </c>
      <c r="D350" s="164" t="s">
        <v>161</v>
      </c>
      <c r="E350" s="165" t="s">
        <v>614</v>
      </c>
      <c r="F350" s="259" t="s">
        <v>615</v>
      </c>
      <c r="G350" s="259"/>
      <c r="H350" s="259"/>
      <c r="I350" s="259"/>
      <c r="J350" s="166" t="s">
        <v>180</v>
      </c>
      <c r="K350" s="167">
        <v>6.8250000000000002</v>
      </c>
      <c r="L350" s="260">
        <v>0</v>
      </c>
      <c r="M350" s="261"/>
      <c r="N350" s="262">
        <f t="shared" si="35"/>
        <v>0</v>
      </c>
      <c r="O350" s="262"/>
      <c r="P350" s="262"/>
      <c r="Q350" s="262"/>
      <c r="R350" s="39"/>
      <c r="T350" s="168" t="s">
        <v>23</v>
      </c>
      <c r="U350" s="46" t="s">
        <v>47</v>
      </c>
      <c r="V350" s="38"/>
      <c r="W350" s="169">
        <f t="shared" si="36"/>
        <v>0</v>
      </c>
      <c r="X350" s="169">
        <v>0</v>
      </c>
      <c r="Y350" s="169">
        <f t="shared" si="37"/>
        <v>0</v>
      </c>
      <c r="Z350" s="169">
        <v>0.45</v>
      </c>
      <c r="AA350" s="170">
        <f t="shared" si="38"/>
        <v>3.07125</v>
      </c>
      <c r="AR350" s="22" t="s">
        <v>165</v>
      </c>
      <c r="AT350" s="22" t="s">
        <v>161</v>
      </c>
      <c r="AU350" s="22" t="s">
        <v>102</v>
      </c>
      <c r="AY350" s="22" t="s">
        <v>160</v>
      </c>
      <c r="BE350" s="107">
        <f t="shared" si="39"/>
        <v>0</v>
      </c>
      <c r="BF350" s="107">
        <f t="shared" si="40"/>
        <v>0</v>
      </c>
      <c r="BG350" s="107">
        <f t="shared" si="41"/>
        <v>0</v>
      </c>
      <c r="BH350" s="107">
        <f t="shared" si="42"/>
        <v>0</v>
      </c>
      <c r="BI350" s="107">
        <f t="shared" si="43"/>
        <v>0</v>
      </c>
      <c r="BJ350" s="22" t="s">
        <v>25</v>
      </c>
      <c r="BK350" s="107">
        <f t="shared" si="44"/>
        <v>0</v>
      </c>
      <c r="BL350" s="22" t="s">
        <v>165</v>
      </c>
      <c r="BM350" s="22" t="s">
        <v>616</v>
      </c>
    </row>
    <row r="351" spans="2:65" s="10" customFormat="1" ht="16.5" customHeight="1">
      <c r="B351" s="171"/>
      <c r="C351" s="172"/>
      <c r="D351" s="172"/>
      <c r="E351" s="173" t="s">
        <v>23</v>
      </c>
      <c r="F351" s="269" t="s">
        <v>617</v>
      </c>
      <c r="G351" s="270"/>
      <c r="H351" s="270"/>
      <c r="I351" s="270"/>
      <c r="J351" s="172"/>
      <c r="K351" s="174">
        <v>6.8250000000000002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168</v>
      </c>
      <c r="AU351" s="178" t="s">
        <v>102</v>
      </c>
      <c r="AV351" s="10" t="s">
        <v>102</v>
      </c>
      <c r="AW351" s="10" t="s">
        <v>39</v>
      </c>
      <c r="AX351" s="10" t="s">
        <v>25</v>
      </c>
      <c r="AY351" s="178" t="s">
        <v>160</v>
      </c>
    </row>
    <row r="352" spans="2:65" s="1" customFormat="1" ht="25.5" customHeight="1">
      <c r="B352" s="37"/>
      <c r="C352" s="164" t="s">
        <v>618</v>
      </c>
      <c r="D352" s="164" t="s">
        <v>161</v>
      </c>
      <c r="E352" s="165" t="s">
        <v>619</v>
      </c>
      <c r="F352" s="259" t="s">
        <v>620</v>
      </c>
      <c r="G352" s="259"/>
      <c r="H352" s="259"/>
      <c r="I352" s="259"/>
      <c r="J352" s="166" t="s">
        <v>164</v>
      </c>
      <c r="K352" s="167">
        <v>45.9</v>
      </c>
      <c r="L352" s="260">
        <v>0</v>
      </c>
      <c r="M352" s="261"/>
      <c r="N352" s="262">
        <f>ROUND(L352*K352,2)</f>
        <v>0</v>
      </c>
      <c r="O352" s="262"/>
      <c r="P352" s="262"/>
      <c r="Q352" s="262"/>
      <c r="R352" s="39"/>
      <c r="T352" s="168" t="s">
        <v>23</v>
      </c>
      <c r="U352" s="46" t="s">
        <v>47</v>
      </c>
      <c r="V352" s="38"/>
      <c r="W352" s="169">
        <f>V352*K352</f>
        <v>0</v>
      </c>
      <c r="X352" s="169">
        <v>0</v>
      </c>
      <c r="Y352" s="169">
        <f>X352*K352</f>
        <v>0</v>
      </c>
      <c r="Z352" s="169">
        <v>0</v>
      </c>
      <c r="AA352" s="170">
        <f>Z352*K352</f>
        <v>0</v>
      </c>
      <c r="AR352" s="22" t="s">
        <v>165</v>
      </c>
      <c r="AT352" s="22" t="s">
        <v>161</v>
      </c>
      <c r="AU352" s="22" t="s">
        <v>102</v>
      </c>
      <c r="AY352" s="22" t="s">
        <v>160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2" t="s">
        <v>25</v>
      </c>
      <c r="BK352" s="107">
        <f>ROUND(L352*K352,2)</f>
        <v>0</v>
      </c>
      <c r="BL352" s="22" t="s">
        <v>165</v>
      </c>
      <c r="BM352" s="22" t="s">
        <v>621</v>
      </c>
    </row>
    <row r="353" spans="2:65" s="12" customFormat="1" ht="16.5" customHeight="1">
      <c r="B353" s="187"/>
      <c r="C353" s="188"/>
      <c r="D353" s="188"/>
      <c r="E353" s="189" t="s">
        <v>23</v>
      </c>
      <c r="F353" s="279" t="s">
        <v>341</v>
      </c>
      <c r="G353" s="280"/>
      <c r="H353" s="280"/>
      <c r="I353" s="280"/>
      <c r="J353" s="188"/>
      <c r="K353" s="189" t="s">
        <v>23</v>
      </c>
      <c r="L353" s="188"/>
      <c r="M353" s="188"/>
      <c r="N353" s="188"/>
      <c r="O353" s="188"/>
      <c r="P353" s="188"/>
      <c r="Q353" s="188"/>
      <c r="R353" s="190"/>
      <c r="T353" s="191"/>
      <c r="U353" s="188"/>
      <c r="V353" s="188"/>
      <c r="W353" s="188"/>
      <c r="X353" s="188"/>
      <c r="Y353" s="188"/>
      <c r="Z353" s="188"/>
      <c r="AA353" s="192"/>
      <c r="AT353" s="193" t="s">
        <v>168</v>
      </c>
      <c r="AU353" s="193" t="s">
        <v>102</v>
      </c>
      <c r="AV353" s="12" t="s">
        <v>25</v>
      </c>
      <c r="AW353" s="12" t="s">
        <v>39</v>
      </c>
      <c r="AX353" s="12" t="s">
        <v>82</v>
      </c>
      <c r="AY353" s="193" t="s">
        <v>160</v>
      </c>
    </row>
    <row r="354" spans="2:65" s="10" customFormat="1" ht="16.5" customHeight="1">
      <c r="B354" s="171"/>
      <c r="C354" s="172"/>
      <c r="D354" s="172"/>
      <c r="E354" s="173" t="s">
        <v>23</v>
      </c>
      <c r="F354" s="275" t="s">
        <v>315</v>
      </c>
      <c r="G354" s="276"/>
      <c r="H354" s="276"/>
      <c r="I354" s="276"/>
      <c r="J354" s="172"/>
      <c r="K354" s="174">
        <v>45.9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168</v>
      </c>
      <c r="AU354" s="178" t="s">
        <v>102</v>
      </c>
      <c r="AV354" s="10" t="s">
        <v>102</v>
      </c>
      <c r="AW354" s="10" t="s">
        <v>39</v>
      </c>
      <c r="AX354" s="10" t="s">
        <v>25</v>
      </c>
      <c r="AY354" s="178" t="s">
        <v>160</v>
      </c>
    </row>
    <row r="355" spans="2:65" s="9" customFormat="1" ht="29.85" customHeight="1">
      <c r="B355" s="153"/>
      <c r="C355" s="154"/>
      <c r="D355" s="163" t="s">
        <v>118</v>
      </c>
      <c r="E355" s="163"/>
      <c r="F355" s="163"/>
      <c r="G355" s="163"/>
      <c r="H355" s="163"/>
      <c r="I355" s="163"/>
      <c r="J355" s="163"/>
      <c r="K355" s="163"/>
      <c r="L355" s="163"/>
      <c r="M355" s="163"/>
      <c r="N355" s="267">
        <f>BK355</f>
        <v>0</v>
      </c>
      <c r="O355" s="268"/>
      <c r="P355" s="268"/>
      <c r="Q355" s="268"/>
      <c r="R355" s="156"/>
      <c r="T355" s="157"/>
      <c r="U355" s="154"/>
      <c r="V355" s="154"/>
      <c r="W355" s="158">
        <f>SUM(W356:W364)</f>
        <v>0</v>
      </c>
      <c r="X355" s="154"/>
      <c r="Y355" s="158">
        <f>SUM(Y356:Y364)</f>
        <v>0</v>
      </c>
      <c r="Z355" s="154"/>
      <c r="AA355" s="159">
        <f>SUM(AA356:AA364)</f>
        <v>0</v>
      </c>
      <c r="AR355" s="160" t="s">
        <v>25</v>
      </c>
      <c r="AT355" s="161" t="s">
        <v>81</v>
      </c>
      <c r="AU355" s="161" t="s">
        <v>25</v>
      </c>
      <c r="AY355" s="160" t="s">
        <v>160</v>
      </c>
      <c r="BK355" s="162">
        <f>SUM(BK356:BK364)</f>
        <v>0</v>
      </c>
    </row>
    <row r="356" spans="2:65" s="1" customFormat="1" ht="38.25" customHeight="1">
      <c r="B356" s="37"/>
      <c r="C356" s="164" t="s">
        <v>622</v>
      </c>
      <c r="D356" s="164" t="s">
        <v>161</v>
      </c>
      <c r="E356" s="165" t="s">
        <v>623</v>
      </c>
      <c r="F356" s="259" t="s">
        <v>624</v>
      </c>
      <c r="G356" s="259"/>
      <c r="H356" s="259"/>
      <c r="I356" s="259"/>
      <c r="J356" s="166" t="s">
        <v>212</v>
      </c>
      <c r="K356" s="167">
        <v>89.891000000000005</v>
      </c>
      <c r="L356" s="260">
        <v>0</v>
      </c>
      <c r="M356" s="261"/>
      <c r="N356" s="262">
        <f>ROUND(L356*K356,2)</f>
        <v>0</v>
      </c>
      <c r="O356" s="262"/>
      <c r="P356" s="262"/>
      <c r="Q356" s="262"/>
      <c r="R356" s="39"/>
      <c r="T356" s="168" t="s">
        <v>23</v>
      </c>
      <c r="U356" s="46" t="s">
        <v>47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2" t="s">
        <v>165</v>
      </c>
      <c r="AT356" s="22" t="s">
        <v>161</v>
      </c>
      <c r="AU356" s="22" t="s">
        <v>102</v>
      </c>
      <c r="AY356" s="22" t="s">
        <v>160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2" t="s">
        <v>25</v>
      </c>
      <c r="BK356" s="107">
        <f>ROUND(L356*K356,2)</f>
        <v>0</v>
      </c>
      <c r="BL356" s="22" t="s">
        <v>165</v>
      </c>
      <c r="BM356" s="22" t="s">
        <v>625</v>
      </c>
    </row>
    <row r="357" spans="2:65" s="1" customFormat="1" ht="25.5" customHeight="1">
      <c r="B357" s="37"/>
      <c r="C357" s="164" t="s">
        <v>626</v>
      </c>
      <c r="D357" s="164" t="s">
        <v>161</v>
      </c>
      <c r="E357" s="165" t="s">
        <v>627</v>
      </c>
      <c r="F357" s="259" t="s">
        <v>628</v>
      </c>
      <c r="G357" s="259"/>
      <c r="H357" s="259"/>
      <c r="I357" s="259"/>
      <c r="J357" s="166" t="s">
        <v>240</v>
      </c>
      <c r="K357" s="167">
        <v>12</v>
      </c>
      <c r="L357" s="260">
        <v>0</v>
      </c>
      <c r="M357" s="261"/>
      <c r="N357" s="262">
        <f>ROUND(L357*K357,2)</f>
        <v>0</v>
      </c>
      <c r="O357" s="262"/>
      <c r="P357" s="262"/>
      <c r="Q357" s="262"/>
      <c r="R357" s="39"/>
      <c r="T357" s="168" t="s">
        <v>23</v>
      </c>
      <c r="U357" s="46" t="s">
        <v>47</v>
      </c>
      <c r="V357" s="38"/>
      <c r="W357" s="169">
        <f>V357*K357</f>
        <v>0</v>
      </c>
      <c r="X357" s="169">
        <v>0</v>
      </c>
      <c r="Y357" s="169">
        <f>X357*K357</f>
        <v>0</v>
      </c>
      <c r="Z357" s="169">
        <v>0</v>
      </c>
      <c r="AA357" s="170">
        <f>Z357*K357</f>
        <v>0</v>
      </c>
      <c r="AR357" s="22" t="s">
        <v>165</v>
      </c>
      <c r="AT357" s="22" t="s">
        <v>161</v>
      </c>
      <c r="AU357" s="22" t="s">
        <v>102</v>
      </c>
      <c r="AY357" s="22" t="s">
        <v>160</v>
      </c>
      <c r="BE357" s="107">
        <f>IF(U357="základní",N357,0)</f>
        <v>0</v>
      </c>
      <c r="BF357" s="107">
        <f>IF(U357="snížená",N357,0)</f>
        <v>0</v>
      </c>
      <c r="BG357" s="107">
        <f>IF(U357="zákl. přenesená",N357,0)</f>
        <v>0</v>
      </c>
      <c r="BH357" s="107">
        <f>IF(U357="sníž. přenesená",N357,0)</f>
        <v>0</v>
      </c>
      <c r="BI357" s="107">
        <f>IF(U357="nulová",N357,0)</f>
        <v>0</v>
      </c>
      <c r="BJ357" s="22" t="s">
        <v>25</v>
      </c>
      <c r="BK357" s="107">
        <f>ROUND(L357*K357,2)</f>
        <v>0</v>
      </c>
      <c r="BL357" s="22" t="s">
        <v>165</v>
      </c>
      <c r="BM357" s="22" t="s">
        <v>629</v>
      </c>
    </row>
    <row r="358" spans="2:65" s="10" customFormat="1" ht="16.5" customHeight="1">
      <c r="B358" s="171"/>
      <c r="C358" s="172"/>
      <c r="D358" s="172"/>
      <c r="E358" s="173" t="s">
        <v>23</v>
      </c>
      <c r="F358" s="269" t="s">
        <v>630</v>
      </c>
      <c r="G358" s="270"/>
      <c r="H358" s="270"/>
      <c r="I358" s="270"/>
      <c r="J358" s="172"/>
      <c r="K358" s="174">
        <v>12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168</v>
      </c>
      <c r="AU358" s="178" t="s">
        <v>102</v>
      </c>
      <c r="AV358" s="10" t="s">
        <v>102</v>
      </c>
      <c r="AW358" s="10" t="s">
        <v>39</v>
      </c>
      <c r="AX358" s="10" t="s">
        <v>25</v>
      </c>
      <c r="AY358" s="178" t="s">
        <v>160</v>
      </c>
    </row>
    <row r="359" spans="2:65" s="1" customFormat="1" ht="25.5" customHeight="1">
      <c r="B359" s="37"/>
      <c r="C359" s="164" t="s">
        <v>631</v>
      </c>
      <c r="D359" s="164" t="s">
        <v>161</v>
      </c>
      <c r="E359" s="165" t="s">
        <v>632</v>
      </c>
      <c r="F359" s="259" t="s">
        <v>633</v>
      </c>
      <c r="G359" s="259"/>
      <c r="H359" s="259"/>
      <c r="I359" s="259"/>
      <c r="J359" s="166" t="s">
        <v>240</v>
      </c>
      <c r="K359" s="167">
        <v>168</v>
      </c>
      <c r="L359" s="260">
        <v>0</v>
      </c>
      <c r="M359" s="261"/>
      <c r="N359" s="262">
        <f>ROUND(L359*K359,2)</f>
        <v>0</v>
      </c>
      <c r="O359" s="262"/>
      <c r="P359" s="262"/>
      <c r="Q359" s="262"/>
      <c r="R359" s="39"/>
      <c r="T359" s="168" t="s">
        <v>23</v>
      </c>
      <c r="U359" s="46" t="s">
        <v>47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2" t="s">
        <v>165</v>
      </c>
      <c r="AT359" s="22" t="s">
        <v>161</v>
      </c>
      <c r="AU359" s="22" t="s">
        <v>102</v>
      </c>
      <c r="AY359" s="22" t="s">
        <v>160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2" t="s">
        <v>25</v>
      </c>
      <c r="BK359" s="107">
        <f>ROUND(L359*K359,2)</f>
        <v>0</v>
      </c>
      <c r="BL359" s="22" t="s">
        <v>165</v>
      </c>
      <c r="BM359" s="22" t="s">
        <v>634</v>
      </c>
    </row>
    <row r="360" spans="2:65" s="1" customFormat="1" ht="38.25" customHeight="1">
      <c r="B360" s="37"/>
      <c r="C360" s="164" t="s">
        <v>635</v>
      </c>
      <c r="D360" s="164" t="s">
        <v>161</v>
      </c>
      <c r="E360" s="165" t="s">
        <v>636</v>
      </c>
      <c r="F360" s="259" t="s">
        <v>637</v>
      </c>
      <c r="G360" s="259"/>
      <c r="H360" s="259"/>
      <c r="I360" s="259"/>
      <c r="J360" s="166" t="s">
        <v>212</v>
      </c>
      <c r="K360" s="167">
        <v>89.891000000000005</v>
      </c>
      <c r="L360" s="260">
        <v>0</v>
      </c>
      <c r="M360" s="261"/>
      <c r="N360" s="262">
        <f>ROUND(L360*K360,2)</f>
        <v>0</v>
      </c>
      <c r="O360" s="262"/>
      <c r="P360" s="262"/>
      <c r="Q360" s="262"/>
      <c r="R360" s="39"/>
      <c r="T360" s="168" t="s">
        <v>23</v>
      </c>
      <c r="U360" s="46" t="s">
        <v>47</v>
      </c>
      <c r="V360" s="38"/>
      <c r="W360" s="169">
        <f>V360*K360</f>
        <v>0</v>
      </c>
      <c r="X360" s="169">
        <v>0</v>
      </c>
      <c r="Y360" s="169">
        <f>X360*K360</f>
        <v>0</v>
      </c>
      <c r="Z360" s="169">
        <v>0</v>
      </c>
      <c r="AA360" s="170">
        <f>Z360*K360</f>
        <v>0</v>
      </c>
      <c r="AR360" s="22" t="s">
        <v>165</v>
      </c>
      <c r="AT360" s="22" t="s">
        <v>161</v>
      </c>
      <c r="AU360" s="22" t="s">
        <v>102</v>
      </c>
      <c r="AY360" s="22" t="s">
        <v>160</v>
      </c>
      <c r="BE360" s="107">
        <f>IF(U360="základní",N360,0)</f>
        <v>0</v>
      </c>
      <c r="BF360" s="107">
        <f>IF(U360="snížená",N360,0)</f>
        <v>0</v>
      </c>
      <c r="BG360" s="107">
        <f>IF(U360="zákl. přenesená",N360,0)</f>
        <v>0</v>
      </c>
      <c r="BH360" s="107">
        <f>IF(U360="sníž. přenesená",N360,0)</f>
        <v>0</v>
      </c>
      <c r="BI360" s="107">
        <f>IF(U360="nulová",N360,0)</f>
        <v>0</v>
      </c>
      <c r="BJ360" s="22" t="s">
        <v>25</v>
      </c>
      <c r="BK360" s="107">
        <f>ROUND(L360*K360,2)</f>
        <v>0</v>
      </c>
      <c r="BL360" s="22" t="s">
        <v>165</v>
      </c>
      <c r="BM360" s="22" t="s">
        <v>638</v>
      </c>
    </row>
    <row r="361" spans="2:65" s="1" customFormat="1" ht="25.5" customHeight="1">
      <c r="B361" s="37"/>
      <c r="C361" s="164" t="s">
        <v>639</v>
      </c>
      <c r="D361" s="164" t="s">
        <v>161</v>
      </c>
      <c r="E361" s="165" t="s">
        <v>640</v>
      </c>
      <c r="F361" s="259" t="s">
        <v>641</v>
      </c>
      <c r="G361" s="259"/>
      <c r="H361" s="259"/>
      <c r="I361" s="259"/>
      <c r="J361" s="166" t="s">
        <v>212</v>
      </c>
      <c r="K361" s="167">
        <v>449.45499999999998</v>
      </c>
      <c r="L361" s="260">
        <v>0</v>
      </c>
      <c r="M361" s="261"/>
      <c r="N361" s="262">
        <f>ROUND(L361*K361,2)</f>
        <v>0</v>
      </c>
      <c r="O361" s="262"/>
      <c r="P361" s="262"/>
      <c r="Q361" s="262"/>
      <c r="R361" s="39"/>
      <c r="T361" s="168" t="s">
        <v>23</v>
      </c>
      <c r="U361" s="46" t="s">
        <v>47</v>
      </c>
      <c r="V361" s="38"/>
      <c r="W361" s="169">
        <f>V361*K361</f>
        <v>0</v>
      </c>
      <c r="X361" s="169">
        <v>0</v>
      </c>
      <c r="Y361" s="169">
        <f>X361*K361</f>
        <v>0</v>
      </c>
      <c r="Z361" s="169">
        <v>0</v>
      </c>
      <c r="AA361" s="170">
        <f>Z361*K361</f>
        <v>0</v>
      </c>
      <c r="AR361" s="22" t="s">
        <v>165</v>
      </c>
      <c r="AT361" s="22" t="s">
        <v>161</v>
      </c>
      <c r="AU361" s="22" t="s">
        <v>102</v>
      </c>
      <c r="AY361" s="22" t="s">
        <v>160</v>
      </c>
      <c r="BE361" s="107">
        <f>IF(U361="základní",N361,0)</f>
        <v>0</v>
      </c>
      <c r="BF361" s="107">
        <f>IF(U361="snížená",N361,0)</f>
        <v>0</v>
      </c>
      <c r="BG361" s="107">
        <f>IF(U361="zákl. přenesená",N361,0)</f>
        <v>0</v>
      </c>
      <c r="BH361" s="107">
        <f>IF(U361="sníž. přenesená",N361,0)</f>
        <v>0</v>
      </c>
      <c r="BI361" s="107">
        <f>IF(U361="nulová",N361,0)</f>
        <v>0</v>
      </c>
      <c r="BJ361" s="22" t="s">
        <v>25</v>
      </c>
      <c r="BK361" s="107">
        <f>ROUND(L361*K361,2)</f>
        <v>0</v>
      </c>
      <c r="BL361" s="22" t="s">
        <v>165</v>
      </c>
      <c r="BM361" s="22" t="s">
        <v>642</v>
      </c>
    </row>
    <row r="362" spans="2:65" s="1" customFormat="1" ht="25.5" customHeight="1">
      <c r="B362" s="37"/>
      <c r="C362" s="164" t="s">
        <v>643</v>
      </c>
      <c r="D362" s="164" t="s">
        <v>161</v>
      </c>
      <c r="E362" s="165" t="s">
        <v>644</v>
      </c>
      <c r="F362" s="259" t="s">
        <v>645</v>
      </c>
      <c r="G362" s="259"/>
      <c r="H362" s="259"/>
      <c r="I362" s="259"/>
      <c r="J362" s="166" t="s">
        <v>212</v>
      </c>
      <c r="K362" s="167">
        <v>3.258</v>
      </c>
      <c r="L362" s="260">
        <v>0</v>
      </c>
      <c r="M362" s="261"/>
      <c r="N362" s="262">
        <f>ROUND(L362*K362,2)</f>
        <v>0</v>
      </c>
      <c r="O362" s="262"/>
      <c r="P362" s="262"/>
      <c r="Q362" s="262"/>
      <c r="R362" s="39"/>
      <c r="T362" s="168" t="s">
        <v>23</v>
      </c>
      <c r="U362" s="46" t="s">
        <v>47</v>
      </c>
      <c r="V362" s="38"/>
      <c r="W362" s="169">
        <f>V362*K362</f>
        <v>0</v>
      </c>
      <c r="X362" s="169">
        <v>0</v>
      </c>
      <c r="Y362" s="169">
        <f>X362*K362</f>
        <v>0</v>
      </c>
      <c r="Z362" s="169">
        <v>0</v>
      </c>
      <c r="AA362" s="170">
        <f>Z362*K362</f>
        <v>0</v>
      </c>
      <c r="AR362" s="22" t="s">
        <v>165</v>
      </c>
      <c r="AT362" s="22" t="s">
        <v>161</v>
      </c>
      <c r="AU362" s="22" t="s">
        <v>102</v>
      </c>
      <c r="AY362" s="22" t="s">
        <v>160</v>
      </c>
      <c r="BE362" s="107">
        <f>IF(U362="základní",N362,0)</f>
        <v>0</v>
      </c>
      <c r="BF362" s="107">
        <f>IF(U362="snížená",N362,0)</f>
        <v>0</v>
      </c>
      <c r="BG362" s="107">
        <f>IF(U362="zákl. přenesená",N362,0)</f>
        <v>0</v>
      </c>
      <c r="BH362" s="107">
        <f>IF(U362="sníž. přenesená",N362,0)</f>
        <v>0</v>
      </c>
      <c r="BI362" s="107">
        <f>IF(U362="nulová",N362,0)</f>
        <v>0</v>
      </c>
      <c r="BJ362" s="22" t="s">
        <v>25</v>
      </c>
      <c r="BK362" s="107">
        <f>ROUND(L362*K362,2)</f>
        <v>0</v>
      </c>
      <c r="BL362" s="22" t="s">
        <v>165</v>
      </c>
      <c r="BM362" s="22" t="s">
        <v>646</v>
      </c>
    </row>
    <row r="363" spans="2:65" s="1" customFormat="1" ht="25.5" customHeight="1">
      <c r="B363" s="37"/>
      <c r="C363" s="164" t="s">
        <v>30</v>
      </c>
      <c r="D363" s="164" t="s">
        <v>161</v>
      </c>
      <c r="E363" s="165" t="s">
        <v>647</v>
      </c>
      <c r="F363" s="259" t="s">
        <v>648</v>
      </c>
      <c r="G363" s="259"/>
      <c r="H363" s="259"/>
      <c r="I363" s="259"/>
      <c r="J363" s="166" t="s">
        <v>212</v>
      </c>
      <c r="K363" s="167">
        <v>84.225999999999999</v>
      </c>
      <c r="L363" s="260">
        <v>0</v>
      </c>
      <c r="M363" s="261"/>
      <c r="N363" s="262">
        <f>ROUND(L363*K363,2)</f>
        <v>0</v>
      </c>
      <c r="O363" s="262"/>
      <c r="P363" s="262"/>
      <c r="Q363" s="262"/>
      <c r="R363" s="39"/>
      <c r="T363" s="168" t="s">
        <v>23</v>
      </c>
      <c r="U363" s="46" t="s">
        <v>47</v>
      </c>
      <c r="V363" s="38"/>
      <c r="W363" s="169">
        <f>V363*K363</f>
        <v>0</v>
      </c>
      <c r="X363" s="169">
        <v>0</v>
      </c>
      <c r="Y363" s="169">
        <f>X363*K363</f>
        <v>0</v>
      </c>
      <c r="Z363" s="169">
        <v>0</v>
      </c>
      <c r="AA363" s="170">
        <f>Z363*K363</f>
        <v>0</v>
      </c>
      <c r="AR363" s="22" t="s">
        <v>165</v>
      </c>
      <c r="AT363" s="22" t="s">
        <v>161</v>
      </c>
      <c r="AU363" s="22" t="s">
        <v>102</v>
      </c>
      <c r="AY363" s="22" t="s">
        <v>160</v>
      </c>
      <c r="BE363" s="107">
        <f>IF(U363="základní",N363,0)</f>
        <v>0</v>
      </c>
      <c r="BF363" s="107">
        <f>IF(U363="snížená",N363,0)</f>
        <v>0</v>
      </c>
      <c r="BG363" s="107">
        <f>IF(U363="zákl. přenesená",N363,0)</f>
        <v>0</v>
      </c>
      <c r="BH363" s="107">
        <f>IF(U363="sníž. přenesená",N363,0)</f>
        <v>0</v>
      </c>
      <c r="BI363" s="107">
        <f>IF(U363="nulová",N363,0)</f>
        <v>0</v>
      </c>
      <c r="BJ363" s="22" t="s">
        <v>25</v>
      </c>
      <c r="BK363" s="107">
        <f>ROUND(L363*K363,2)</f>
        <v>0</v>
      </c>
      <c r="BL363" s="22" t="s">
        <v>165</v>
      </c>
      <c r="BM363" s="22" t="s">
        <v>649</v>
      </c>
    </row>
    <row r="364" spans="2:65" s="10" customFormat="1" ht="16.5" customHeight="1">
      <c r="B364" s="171"/>
      <c r="C364" s="172"/>
      <c r="D364" s="172"/>
      <c r="E364" s="173" t="s">
        <v>23</v>
      </c>
      <c r="F364" s="269" t="s">
        <v>650</v>
      </c>
      <c r="G364" s="270"/>
      <c r="H364" s="270"/>
      <c r="I364" s="270"/>
      <c r="J364" s="172"/>
      <c r="K364" s="174">
        <v>84.225999999999999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168</v>
      </c>
      <c r="AU364" s="178" t="s">
        <v>102</v>
      </c>
      <c r="AV364" s="10" t="s">
        <v>102</v>
      </c>
      <c r="AW364" s="10" t="s">
        <v>39</v>
      </c>
      <c r="AX364" s="10" t="s">
        <v>25</v>
      </c>
      <c r="AY364" s="178" t="s">
        <v>160</v>
      </c>
    </row>
    <row r="365" spans="2:65" s="9" customFormat="1" ht="29.85" customHeight="1">
      <c r="B365" s="153"/>
      <c r="C365" s="154"/>
      <c r="D365" s="163" t="s">
        <v>119</v>
      </c>
      <c r="E365" s="163"/>
      <c r="F365" s="163"/>
      <c r="G365" s="163"/>
      <c r="H365" s="163"/>
      <c r="I365" s="163"/>
      <c r="J365" s="163"/>
      <c r="K365" s="163"/>
      <c r="L365" s="163"/>
      <c r="M365" s="163"/>
      <c r="N365" s="267">
        <f>BK365</f>
        <v>0</v>
      </c>
      <c r="O365" s="268"/>
      <c r="P365" s="268"/>
      <c r="Q365" s="268"/>
      <c r="R365" s="156"/>
      <c r="T365" s="157"/>
      <c r="U365" s="154"/>
      <c r="V365" s="154"/>
      <c r="W365" s="158">
        <f>W366</f>
        <v>0</v>
      </c>
      <c r="X365" s="154"/>
      <c r="Y365" s="158">
        <f>Y366</f>
        <v>0</v>
      </c>
      <c r="Z365" s="154"/>
      <c r="AA365" s="159">
        <f>AA366</f>
        <v>0</v>
      </c>
      <c r="AR365" s="160" t="s">
        <v>25</v>
      </c>
      <c r="AT365" s="161" t="s">
        <v>81</v>
      </c>
      <c r="AU365" s="161" t="s">
        <v>25</v>
      </c>
      <c r="AY365" s="160" t="s">
        <v>160</v>
      </c>
      <c r="BK365" s="162">
        <f>BK366</f>
        <v>0</v>
      </c>
    </row>
    <row r="366" spans="2:65" s="1" customFormat="1" ht="25.5" customHeight="1">
      <c r="B366" s="37"/>
      <c r="C366" s="164" t="s">
        <v>651</v>
      </c>
      <c r="D366" s="164" t="s">
        <v>161</v>
      </c>
      <c r="E366" s="165" t="s">
        <v>652</v>
      </c>
      <c r="F366" s="259" t="s">
        <v>653</v>
      </c>
      <c r="G366" s="259"/>
      <c r="H366" s="259"/>
      <c r="I366" s="259"/>
      <c r="J366" s="166" t="s">
        <v>212</v>
      </c>
      <c r="K366" s="167">
        <v>53.305999999999997</v>
      </c>
      <c r="L366" s="260">
        <v>0</v>
      </c>
      <c r="M366" s="261"/>
      <c r="N366" s="262">
        <f>ROUND(L366*K366,2)</f>
        <v>0</v>
      </c>
      <c r="O366" s="262"/>
      <c r="P366" s="262"/>
      <c r="Q366" s="262"/>
      <c r="R366" s="39"/>
      <c r="T366" s="168" t="s">
        <v>23</v>
      </c>
      <c r="U366" s="46" t="s">
        <v>47</v>
      </c>
      <c r="V366" s="38"/>
      <c r="W366" s="169">
        <f>V366*K366</f>
        <v>0</v>
      </c>
      <c r="X366" s="169">
        <v>0</v>
      </c>
      <c r="Y366" s="169">
        <f>X366*K366</f>
        <v>0</v>
      </c>
      <c r="Z366" s="169">
        <v>0</v>
      </c>
      <c r="AA366" s="170">
        <f>Z366*K366</f>
        <v>0</v>
      </c>
      <c r="AR366" s="22" t="s">
        <v>165</v>
      </c>
      <c r="AT366" s="22" t="s">
        <v>161</v>
      </c>
      <c r="AU366" s="22" t="s">
        <v>102</v>
      </c>
      <c r="AY366" s="22" t="s">
        <v>160</v>
      </c>
      <c r="BE366" s="107">
        <f>IF(U366="základní",N366,0)</f>
        <v>0</v>
      </c>
      <c r="BF366" s="107">
        <f>IF(U366="snížená",N366,0)</f>
        <v>0</v>
      </c>
      <c r="BG366" s="107">
        <f>IF(U366="zákl. přenesená",N366,0)</f>
        <v>0</v>
      </c>
      <c r="BH366" s="107">
        <f>IF(U366="sníž. přenesená",N366,0)</f>
        <v>0</v>
      </c>
      <c r="BI366" s="107">
        <f>IF(U366="nulová",N366,0)</f>
        <v>0</v>
      </c>
      <c r="BJ366" s="22" t="s">
        <v>25</v>
      </c>
      <c r="BK366" s="107">
        <f>ROUND(L366*K366,2)</f>
        <v>0</v>
      </c>
      <c r="BL366" s="22" t="s">
        <v>165</v>
      </c>
      <c r="BM366" s="22" t="s">
        <v>654</v>
      </c>
    </row>
    <row r="367" spans="2:65" s="9" customFormat="1" ht="37.35" customHeight="1">
      <c r="B367" s="153"/>
      <c r="C367" s="154"/>
      <c r="D367" s="155" t="s">
        <v>120</v>
      </c>
      <c r="E367" s="155"/>
      <c r="F367" s="155"/>
      <c r="G367" s="155"/>
      <c r="H367" s="155"/>
      <c r="I367" s="155"/>
      <c r="J367" s="155"/>
      <c r="K367" s="155"/>
      <c r="L367" s="155"/>
      <c r="M367" s="155"/>
      <c r="N367" s="256">
        <f>BK367</f>
        <v>0</v>
      </c>
      <c r="O367" s="257"/>
      <c r="P367" s="257"/>
      <c r="Q367" s="257"/>
      <c r="R367" s="156"/>
      <c r="T367" s="157"/>
      <c r="U367" s="154"/>
      <c r="V367" s="154"/>
      <c r="W367" s="158">
        <f>W368+W374+W420+W422+W425+W445+W487+W494+W521+W528+W577+W590+W593</f>
        <v>0</v>
      </c>
      <c r="X367" s="154"/>
      <c r="Y367" s="158">
        <f>Y368+Y374+Y420+Y422+Y425+Y445+Y487+Y494+Y521+Y528+Y577+Y590+Y593</f>
        <v>15.397669304999997</v>
      </c>
      <c r="Z367" s="154"/>
      <c r="AA367" s="159">
        <f>AA368+AA374+AA420+AA422+AA425+AA445+AA487+AA494+AA521+AA528+AA577+AA590+AA593</f>
        <v>7.5973489999999995</v>
      </c>
      <c r="AR367" s="160" t="s">
        <v>102</v>
      </c>
      <c r="AT367" s="161" t="s">
        <v>81</v>
      </c>
      <c r="AU367" s="161" t="s">
        <v>82</v>
      </c>
      <c r="AY367" s="160" t="s">
        <v>160</v>
      </c>
      <c r="BK367" s="162">
        <f>BK368+BK374+BK420+BK422+BK425+BK445+BK487+BK494+BK521+BK528+BK577+BK590+BK593</f>
        <v>0</v>
      </c>
    </row>
    <row r="368" spans="2:65" s="9" customFormat="1" ht="19.899999999999999" customHeight="1">
      <c r="B368" s="153"/>
      <c r="C368" s="154"/>
      <c r="D368" s="163" t="s">
        <v>121</v>
      </c>
      <c r="E368" s="163"/>
      <c r="F368" s="163"/>
      <c r="G368" s="163"/>
      <c r="H368" s="163"/>
      <c r="I368" s="163"/>
      <c r="J368" s="163"/>
      <c r="K368" s="163"/>
      <c r="L368" s="163"/>
      <c r="M368" s="163"/>
      <c r="N368" s="267">
        <f>BK368</f>
        <v>0</v>
      </c>
      <c r="O368" s="268"/>
      <c r="P368" s="268"/>
      <c r="Q368" s="268"/>
      <c r="R368" s="156"/>
      <c r="T368" s="157"/>
      <c r="U368" s="154"/>
      <c r="V368" s="154"/>
      <c r="W368" s="158">
        <f>SUM(W369:W373)</f>
        <v>0</v>
      </c>
      <c r="X368" s="154"/>
      <c r="Y368" s="158">
        <f>SUM(Y369:Y373)</f>
        <v>2.7158400000000003E-2</v>
      </c>
      <c r="Z368" s="154"/>
      <c r="AA368" s="159">
        <f>SUM(AA369:AA373)</f>
        <v>6.8400000000000002E-2</v>
      </c>
      <c r="AR368" s="160" t="s">
        <v>102</v>
      </c>
      <c r="AT368" s="161" t="s">
        <v>81</v>
      </c>
      <c r="AU368" s="161" t="s">
        <v>25</v>
      </c>
      <c r="AY368" s="160" t="s">
        <v>160</v>
      </c>
      <c r="BK368" s="162">
        <f>SUM(BK369:BK373)</f>
        <v>0</v>
      </c>
    </row>
    <row r="369" spans="2:65" s="1" customFormat="1" ht="25.5" customHeight="1">
      <c r="B369" s="37"/>
      <c r="C369" s="164" t="s">
        <v>655</v>
      </c>
      <c r="D369" s="164" t="s">
        <v>161</v>
      </c>
      <c r="E369" s="165" t="s">
        <v>656</v>
      </c>
      <c r="F369" s="259" t="s">
        <v>657</v>
      </c>
      <c r="G369" s="259"/>
      <c r="H369" s="259"/>
      <c r="I369" s="259"/>
      <c r="J369" s="166" t="s">
        <v>164</v>
      </c>
      <c r="K369" s="167">
        <v>36.9</v>
      </c>
      <c r="L369" s="260">
        <v>0</v>
      </c>
      <c r="M369" s="261"/>
      <c r="N369" s="262">
        <f>ROUND(L369*K369,2)</f>
        <v>0</v>
      </c>
      <c r="O369" s="262"/>
      <c r="P369" s="262"/>
      <c r="Q369" s="262"/>
      <c r="R369" s="39"/>
      <c r="T369" s="168" t="s">
        <v>23</v>
      </c>
      <c r="U369" s="46" t="s">
        <v>47</v>
      </c>
      <c r="V369" s="38"/>
      <c r="W369" s="169">
        <f>V369*K369</f>
        <v>0</v>
      </c>
      <c r="X369" s="169">
        <v>0</v>
      </c>
      <c r="Y369" s="169">
        <f>X369*K369</f>
        <v>0</v>
      </c>
      <c r="Z369" s="169">
        <v>0</v>
      </c>
      <c r="AA369" s="170">
        <f>Z369*K369</f>
        <v>0</v>
      </c>
      <c r="AR369" s="22" t="s">
        <v>236</v>
      </c>
      <c r="AT369" s="22" t="s">
        <v>161</v>
      </c>
      <c r="AU369" s="22" t="s">
        <v>102</v>
      </c>
      <c r="AY369" s="22" t="s">
        <v>160</v>
      </c>
      <c r="BE369" s="107">
        <f>IF(U369="základní",N369,0)</f>
        <v>0</v>
      </c>
      <c r="BF369" s="107">
        <f>IF(U369="snížená",N369,0)</f>
        <v>0</v>
      </c>
      <c r="BG369" s="107">
        <f>IF(U369="zákl. přenesená",N369,0)</f>
        <v>0</v>
      </c>
      <c r="BH369" s="107">
        <f>IF(U369="sníž. přenesená",N369,0)</f>
        <v>0</v>
      </c>
      <c r="BI369" s="107">
        <f>IF(U369="nulová",N369,0)</f>
        <v>0</v>
      </c>
      <c r="BJ369" s="22" t="s">
        <v>25</v>
      </c>
      <c r="BK369" s="107">
        <f>ROUND(L369*K369,2)</f>
        <v>0</v>
      </c>
      <c r="BL369" s="22" t="s">
        <v>236</v>
      </c>
      <c r="BM369" s="22" t="s">
        <v>658</v>
      </c>
    </row>
    <row r="370" spans="2:65" s="10" customFormat="1" ht="16.5" customHeight="1">
      <c r="B370" s="171"/>
      <c r="C370" s="172"/>
      <c r="D370" s="172"/>
      <c r="E370" s="173" t="s">
        <v>23</v>
      </c>
      <c r="F370" s="269" t="s">
        <v>659</v>
      </c>
      <c r="G370" s="270"/>
      <c r="H370" s="270"/>
      <c r="I370" s="270"/>
      <c r="J370" s="172"/>
      <c r="K370" s="174">
        <v>36.9</v>
      </c>
      <c r="L370" s="172"/>
      <c r="M370" s="172"/>
      <c r="N370" s="172"/>
      <c r="O370" s="172"/>
      <c r="P370" s="172"/>
      <c r="Q370" s="172"/>
      <c r="R370" s="175"/>
      <c r="T370" s="176"/>
      <c r="U370" s="172"/>
      <c r="V370" s="172"/>
      <c r="W370" s="172"/>
      <c r="X370" s="172"/>
      <c r="Y370" s="172"/>
      <c r="Z370" s="172"/>
      <c r="AA370" s="177"/>
      <c r="AT370" s="178" t="s">
        <v>168</v>
      </c>
      <c r="AU370" s="178" t="s">
        <v>102</v>
      </c>
      <c r="AV370" s="10" t="s">
        <v>102</v>
      </c>
      <c r="AW370" s="10" t="s">
        <v>39</v>
      </c>
      <c r="AX370" s="10" t="s">
        <v>25</v>
      </c>
      <c r="AY370" s="178" t="s">
        <v>160</v>
      </c>
    </row>
    <row r="371" spans="2:65" s="1" customFormat="1" ht="16.5" customHeight="1">
      <c r="B371" s="37"/>
      <c r="C371" s="194" t="s">
        <v>660</v>
      </c>
      <c r="D371" s="194" t="s">
        <v>237</v>
      </c>
      <c r="E371" s="195" t="s">
        <v>661</v>
      </c>
      <c r="F371" s="271" t="s">
        <v>662</v>
      </c>
      <c r="G371" s="271"/>
      <c r="H371" s="271"/>
      <c r="I371" s="271"/>
      <c r="J371" s="196" t="s">
        <v>164</v>
      </c>
      <c r="K371" s="197">
        <v>42.435000000000002</v>
      </c>
      <c r="L371" s="272">
        <v>0</v>
      </c>
      <c r="M371" s="273"/>
      <c r="N371" s="274">
        <f>ROUND(L371*K371,2)</f>
        <v>0</v>
      </c>
      <c r="O371" s="262"/>
      <c r="P371" s="262"/>
      <c r="Q371" s="262"/>
      <c r="R371" s="39"/>
      <c r="T371" s="168" t="s">
        <v>23</v>
      </c>
      <c r="U371" s="46" t="s">
        <v>47</v>
      </c>
      <c r="V371" s="38"/>
      <c r="W371" s="169">
        <f>V371*K371</f>
        <v>0</v>
      </c>
      <c r="X371" s="169">
        <v>6.4000000000000005E-4</v>
      </c>
      <c r="Y371" s="169">
        <f>X371*K371</f>
        <v>2.7158400000000003E-2</v>
      </c>
      <c r="Z371" s="169">
        <v>0</v>
      </c>
      <c r="AA371" s="170">
        <f>Z371*K371</f>
        <v>0</v>
      </c>
      <c r="AR371" s="22" t="s">
        <v>324</v>
      </c>
      <c r="AT371" s="22" t="s">
        <v>237</v>
      </c>
      <c r="AU371" s="22" t="s">
        <v>102</v>
      </c>
      <c r="AY371" s="22" t="s">
        <v>160</v>
      </c>
      <c r="BE371" s="107">
        <f>IF(U371="základní",N371,0)</f>
        <v>0</v>
      </c>
      <c r="BF371" s="107">
        <f>IF(U371="snížená",N371,0)</f>
        <v>0</v>
      </c>
      <c r="BG371" s="107">
        <f>IF(U371="zákl. přenesená",N371,0)</f>
        <v>0</v>
      </c>
      <c r="BH371" s="107">
        <f>IF(U371="sníž. přenesená",N371,0)</f>
        <v>0</v>
      </c>
      <c r="BI371" s="107">
        <f>IF(U371="nulová",N371,0)</f>
        <v>0</v>
      </c>
      <c r="BJ371" s="22" t="s">
        <v>25</v>
      </c>
      <c r="BK371" s="107">
        <f>ROUND(L371*K371,2)</f>
        <v>0</v>
      </c>
      <c r="BL371" s="22" t="s">
        <v>236</v>
      </c>
      <c r="BM371" s="22" t="s">
        <v>663</v>
      </c>
    </row>
    <row r="372" spans="2:65" s="1" customFormat="1" ht="25.5" customHeight="1">
      <c r="B372" s="37"/>
      <c r="C372" s="164" t="s">
        <v>664</v>
      </c>
      <c r="D372" s="164" t="s">
        <v>161</v>
      </c>
      <c r="E372" s="165" t="s">
        <v>665</v>
      </c>
      <c r="F372" s="259" t="s">
        <v>666</v>
      </c>
      <c r="G372" s="259"/>
      <c r="H372" s="259"/>
      <c r="I372" s="259"/>
      <c r="J372" s="166" t="s">
        <v>164</v>
      </c>
      <c r="K372" s="167">
        <v>11.4</v>
      </c>
      <c r="L372" s="260">
        <v>0</v>
      </c>
      <c r="M372" s="261"/>
      <c r="N372" s="262">
        <f>ROUND(L372*K372,2)</f>
        <v>0</v>
      </c>
      <c r="O372" s="262"/>
      <c r="P372" s="262"/>
      <c r="Q372" s="262"/>
      <c r="R372" s="39"/>
      <c r="T372" s="168" t="s">
        <v>23</v>
      </c>
      <c r="U372" s="46" t="s">
        <v>47</v>
      </c>
      <c r="V372" s="38"/>
      <c r="W372" s="169">
        <f>V372*K372</f>
        <v>0</v>
      </c>
      <c r="X372" s="169">
        <v>0</v>
      </c>
      <c r="Y372" s="169">
        <f>X372*K372</f>
        <v>0</v>
      </c>
      <c r="Z372" s="169">
        <v>6.0000000000000001E-3</v>
      </c>
      <c r="AA372" s="170">
        <f>Z372*K372</f>
        <v>6.8400000000000002E-2</v>
      </c>
      <c r="AR372" s="22" t="s">
        <v>236</v>
      </c>
      <c r="AT372" s="22" t="s">
        <v>161</v>
      </c>
      <c r="AU372" s="22" t="s">
        <v>102</v>
      </c>
      <c r="AY372" s="22" t="s">
        <v>160</v>
      </c>
      <c r="BE372" s="107">
        <f>IF(U372="základní",N372,0)</f>
        <v>0</v>
      </c>
      <c r="BF372" s="107">
        <f>IF(U372="snížená",N372,0)</f>
        <v>0</v>
      </c>
      <c r="BG372" s="107">
        <f>IF(U372="zákl. přenesená",N372,0)</f>
        <v>0</v>
      </c>
      <c r="BH372" s="107">
        <f>IF(U372="sníž. přenesená",N372,0)</f>
        <v>0</v>
      </c>
      <c r="BI372" s="107">
        <f>IF(U372="nulová",N372,0)</f>
        <v>0</v>
      </c>
      <c r="BJ372" s="22" t="s">
        <v>25</v>
      </c>
      <c r="BK372" s="107">
        <f>ROUND(L372*K372,2)</f>
        <v>0</v>
      </c>
      <c r="BL372" s="22" t="s">
        <v>236</v>
      </c>
      <c r="BM372" s="22" t="s">
        <v>667</v>
      </c>
    </row>
    <row r="373" spans="2:65" s="1" customFormat="1" ht="25.5" customHeight="1">
      <c r="B373" s="37"/>
      <c r="C373" s="164" t="s">
        <v>668</v>
      </c>
      <c r="D373" s="164" t="s">
        <v>161</v>
      </c>
      <c r="E373" s="165" t="s">
        <v>669</v>
      </c>
      <c r="F373" s="259" t="s">
        <v>670</v>
      </c>
      <c r="G373" s="259"/>
      <c r="H373" s="259"/>
      <c r="I373" s="259"/>
      <c r="J373" s="166" t="s">
        <v>212</v>
      </c>
      <c r="K373" s="167">
        <v>2.7E-2</v>
      </c>
      <c r="L373" s="260">
        <v>0</v>
      </c>
      <c r="M373" s="261"/>
      <c r="N373" s="262">
        <f>ROUND(L373*K373,2)</f>
        <v>0</v>
      </c>
      <c r="O373" s="262"/>
      <c r="P373" s="262"/>
      <c r="Q373" s="262"/>
      <c r="R373" s="39"/>
      <c r="T373" s="168" t="s">
        <v>23</v>
      </c>
      <c r="U373" s="46" t="s">
        <v>47</v>
      </c>
      <c r="V373" s="38"/>
      <c r="W373" s="169">
        <f>V373*K373</f>
        <v>0</v>
      </c>
      <c r="X373" s="169">
        <v>0</v>
      </c>
      <c r="Y373" s="169">
        <f>X373*K373</f>
        <v>0</v>
      </c>
      <c r="Z373" s="169">
        <v>0</v>
      </c>
      <c r="AA373" s="170">
        <f>Z373*K373</f>
        <v>0</v>
      </c>
      <c r="AR373" s="22" t="s">
        <v>236</v>
      </c>
      <c r="AT373" s="22" t="s">
        <v>161</v>
      </c>
      <c r="AU373" s="22" t="s">
        <v>102</v>
      </c>
      <c r="AY373" s="22" t="s">
        <v>160</v>
      </c>
      <c r="BE373" s="107">
        <f>IF(U373="základní",N373,0)</f>
        <v>0</v>
      </c>
      <c r="BF373" s="107">
        <f>IF(U373="snížená",N373,0)</f>
        <v>0</v>
      </c>
      <c r="BG373" s="107">
        <f>IF(U373="zákl. přenesená",N373,0)</f>
        <v>0</v>
      </c>
      <c r="BH373" s="107">
        <f>IF(U373="sníž. přenesená",N373,0)</f>
        <v>0</v>
      </c>
      <c r="BI373" s="107">
        <f>IF(U373="nulová",N373,0)</f>
        <v>0</v>
      </c>
      <c r="BJ373" s="22" t="s">
        <v>25</v>
      </c>
      <c r="BK373" s="107">
        <f>ROUND(L373*K373,2)</f>
        <v>0</v>
      </c>
      <c r="BL373" s="22" t="s">
        <v>236</v>
      </c>
      <c r="BM373" s="22" t="s">
        <v>671</v>
      </c>
    </row>
    <row r="374" spans="2:65" s="9" customFormat="1" ht="29.85" customHeight="1">
      <c r="B374" s="153"/>
      <c r="C374" s="154"/>
      <c r="D374" s="163" t="s">
        <v>122</v>
      </c>
      <c r="E374" s="163"/>
      <c r="F374" s="163"/>
      <c r="G374" s="163"/>
      <c r="H374" s="163"/>
      <c r="I374" s="163"/>
      <c r="J374" s="163"/>
      <c r="K374" s="163"/>
      <c r="L374" s="163"/>
      <c r="M374" s="163"/>
      <c r="N374" s="254">
        <f>BK374</f>
        <v>0</v>
      </c>
      <c r="O374" s="255"/>
      <c r="P374" s="255"/>
      <c r="Q374" s="255"/>
      <c r="R374" s="156"/>
      <c r="T374" s="157"/>
      <c r="U374" s="154"/>
      <c r="V374" s="154"/>
      <c r="W374" s="158">
        <f>SUM(W375:W419)</f>
        <v>0</v>
      </c>
      <c r="X374" s="154"/>
      <c r="Y374" s="158">
        <f>SUM(Y375:Y419)</f>
        <v>4.2781074800000001</v>
      </c>
      <c r="Z374" s="154"/>
      <c r="AA374" s="159">
        <f>SUM(AA375:AA419)</f>
        <v>0</v>
      </c>
      <c r="AR374" s="160" t="s">
        <v>102</v>
      </c>
      <c r="AT374" s="161" t="s">
        <v>81</v>
      </c>
      <c r="AU374" s="161" t="s">
        <v>25</v>
      </c>
      <c r="AY374" s="160" t="s">
        <v>160</v>
      </c>
      <c r="BK374" s="162">
        <f>SUM(BK375:BK419)</f>
        <v>0</v>
      </c>
    </row>
    <row r="375" spans="2:65" s="1" customFormat="1" ht="38.25" customHeight="1">
      <c r="B375" s="37"/>
      <c r="C375" s="164" t="s">
        <v>672</v>
      </c>
      <c r="D375" s="164" t="s">
        <v>161</v>
      </c>
      <c r="E375" s="165" t="s">
        <v>673</v>
      </c>
      <c r="F375" s="259" t="s">
        <v>674</v>
      </c>
      <c r="G375" s="259"/>
      <c r="H375" s="259"/>
      <c r="I375" s="259"/>
      <c r="J375" s="166" t="s">
        <v>164</v>
      </c>
      <c r="K375" s="167">
        <v>66.400000000000006</v>
      </c>
      <c r="L375" s="260">
        <v>0</v>
      </c>
      <c r="M375" s="261"/>
      <c r="N375" s="262">
        <f>ROUND(L375*K375,2)</f>
        <v>0</v>
      </c>
      <c r="O375" s="262"/>
      <c r="P375" s="262"/>
      <c r="Q375" s="262"/>
      <c r="R375" s="39"/>
      <c r="T375" s="168" t="s">
        <v>23</v>
      </c>
      <c r="U375" s="46" t="s">
        <v>47</v>
      </c>
      <c r="V375" s="38"/>
      <c r="W375" s="169">
        <f>V375*K375</f>
        <v>0</v>
      </c>
      <c r="X375" s="169">
        <v>0</v>
      </c>
      <c r="Y375" s="169">
        <f>X375*K375</f>
        <v>0</v>
      </c>
      <c r="Z375" s="169">
        <v>0</v>
      </c>
      <c r="AA375" s="170">
        <f>Z375*K375</f>
        <v>0</v>
      </c>
      <c r="AR375" s="22" t="s">
        <v>236</v>
      </c>
      <c r="AT375" s="22" t="s">
        <v>161</v>
      </c>
      <c r="AU375" s="22" t="s">
        <v>102</v>
      </c>
      <c r="AY375" s="22" t="s">
        <v>160</v>
      </c>
      <c r="BE375" s="107">
        <f>IF(U375="základní",N375,0)</f>
        <v>0</v>
      </c>
      <c r="BF375" s="107">
        <f>IF(U375="snížená",N375,0)</f>
        <v>0</v>
      </c>
      <c r="BG375" s="107">
        <f>IF(U375="zákl. přenesená",N375,0)</f>
        <v>0</v>
      </c>
      <c r="BH375" s="107">
        <f>IF(U375="sníž. přenesená",N375,0)</f>
        <v>0</v>
      </c>
      <c r="BI375" s="107">
        <f>IF(U375="nulová",N375,0)</f>
        <v>0</v>
      </c>
      <c r="BJ375" s="22" t="s">
        <v>25</v>
      </c>
      <c r="BK375" s="107">
        <f>ROUND(L375*K375,2)</f>
        <v>0</v>
      </c>
      <c r="BL375" s="22" t="s">
        <v>236</v>
      </c>
      <c r="BM375" s="22" t="s">
        <v>675</v>
      </c>
    </row>
    <row r="376" spans="2:65" s="12" customFormat="1" ht="16.5" customHeight="1">
      <c r="B376" s="187"/>
      <c r="C376" s="188"/>
      <c r="D376" s="188"/>
      <c r="E376" s="189" t="s">
        <v>23</v>
      </c>
      <c r="F376" s="279" t="s">
        <v>676</v>
      </c>
      <c r="G376" s="280"/>
      <c r="H376" s="280"/>
      <c r="I376" s="280"/>
      <c r="J376" s="188"/>
      <c r="K376" s="189" t="s">
        <v>23</v>
      </c>
      <c r="L376" s="188"/>
      <c r="M376" s="188"/>
      <c r="N376" s="188"/>
      <c r="O376" s="188"/>
      <c r="P376" s="188"/>
      <c r="Q376" s="188"/>
      <c r="R376" s="190"/>
      <c r="T376" s="191"/>
      <c r="U376" s="188"/>
      <c r="V376" s="188"/>
      <c r="W376" s="188"/>
      <c r="X376" s="188"/>
      <c r="Y376" s="188"/>
      <c r="Z376" s="188"/>
      <c r="AA376" s="192"/>
      <c r="AT376" s="193" t="s">
        <v>168</v>
      </c>
      <c r="AU376" s="193" t="s">
        <v>102</v>
      </c>
      <c r="AV376" s="12" t="s">
        <v>25</v>
      </c>
      <c r="AW376" s="12" t="s">
        <v>39</v>
      </c>
      <c r="AX376" s="12" t="s">
        <v>82</v>
      </c>
      <c r="AY376" s="193" t="s">
        <v>160</v>
      </c>
    </row>
    <row r="377" spans="2:65" s="10" customFormat="1" ht="16.5" customHeight="1">
      <c r="B377" s="171"/>
      <c r="C377" s="172"/>
      <c r="D377" s="172"/>
      <c r="E377" s="173" t="s">
        <v>23</v>
      </c>
      <c r="F377" s="275" t="s">
        <v>677</v>
      </c>
      <c r="G377" s="276"/>
      <c r="H377" s="276"/>
      <c r="I377" s="276"/>
      <c r="J377" s="172"/>
      <c r="K377" s="174">
        <v>66.400000000000006</v>
      </c>
      <c r="L377" s="172"/>
      <c r="M377" s="172"/>
      <c r="N377" s="172"/>
      <c r="O377" s="172"/>
      <c r="P377" s="172"/>
      <c r="Q377" s="172"/>
      <c r="R377" s="175"/>
      <c r="T377" s="176"/>
      <c r="U377" s="172"/>
      <c r="V377" s="172"/>
      <c r="W377" s="172"/>
      <c r="X377" s="172"/>
      <c r="Y377" s="172"/>
      <c r="Z377" s="172"/>
      <c r="AA377" s="177"/>
      <c r="AT377" s="178" t="s">
        <v>168</v>
      </c>
      <c r="AU377" s="178" t="s">
        <v>102</v>
      </c>
      <c r="AV377" s="10" t="s">
        <v>102</v>
      </c>
      <c r="AW377" s="10" t="s">
        <v>39</v>
      </c>
      <c r="AX377" s="10" t="s">
        <v>25</v>
      </c>
      <c r="AY377" s="178" t="s">
        <v>160</v>
      </c>
    </row>
    <row r="378" spans="2:65" s="1" customFormat="1" ht="25.5" customHeight="1">
      <c r="B378" s="37"/>
      <c r="C378" s="194" t="s">
        <v>678</v>
      </c>
      <c r="D378" s="194" t="s">
        <v>237</v>
      </c>
      <c r="E378" s="195" t="s">
        <v>679</v>
      </c>
      <c r="F378" s="271" t="s">
        <v>680</v>
      </c>
      <c r="G378" s="271"/>
      <c r="H378" s="271"/>
      <c r="I378" s="271"/>
      <c r="J378" s="196" t="s">
        <v>164</v>
      </c>
      <c r="K378" s="197">
        <v>33.863999999999997</v>
      </c>
      <c r="L378" s="272">
        <v>0</v>
      </c>
      <c r="M378" s="273"/>
      <c r="N378" s="274">
        <f>ROUND(L378*K378,2)</f>
        <v>0</v>
      </c>
      <c r="O378" s="262"/>
      <c r="P378" s="262"/>
      <c r="Q378" s="262"/>
      <c r="R378" s="39"/>
      <c r="T378" s="168" t="s">
        <v>23</v>
      </c>
      <c r="U378" s="46" t="s">
        <v>47</v>
      </c>
      <c r="V378" s="38"/>
      <c r="W378" s="169">
        <f>V378*K378</f>
        <v>0</v>
      </c>
      <c r="X378" s="169">
        <v>5.5999999999999999E-3</v>
      </c>
      <c r="Y378" s="169">
        <f>X378*K378</f>
        <v>0.18963839999999998</v>
      </c>
      <c r="Z378" s="169">
        <v>0</v>
      </c>
      <c r="AA378" s="170">
        <f>Z378*K378</f>
        <v>0</v>
      </c>
      <c r="AR378" s="22" t="s">
        <v>324</v>
      </c>
      <c r="AT378" s="22" t="s">
        <v>237</v>
      </c>
      <c r="AU378" s="22" t="s">
        <v>102</v>
      </c>
      <c r="AY378" s="22" t="s">
        <v>160</v>
      </c>
      <c r="BE378" s="107">
        <f>IF(U378="základní",N378,0)</f>
        <v>0</v>
      </c>
      <c r="BF378" s="107">
        <f>IF(U378="snížená",N378,0)</f>
        <v>0</v>
      </c>
      <c r="BG378" s="107">
        <f>IF(U378="zákl. přenesená",N378,0)</f>
        <v>0</v>
      </c>
      <c r="BH378" s="107">
        <f>IF(U378="sníž. přenesená",N378,0)</f>
        <v>0</v>
      </c>
      <c r="BI378" s="107">
        <f>IF(U378="nulová",N378,0)</f>
        <v>0</v>
      </c>
      <c r="BJ378" s="22" t="s">
        <v>25</v>
      </c>
      <c r="BK378" s="107">
        <f>ROUND(L378*K378,2)</f>
        <v>0</v>
      </c>
      <c r="BL378" s="22" t="s">
        <v>236</v>
      </c>
      <c r="BM378" s="22" t="s">
        <v>681</v>
      </c>
    </row>
    <row r="379" spans="2:65" s="10" customFormat="1" ht="16.5" customHeight="1">
      <c r="B379" s="171"/>
      <c r="C379" s="172"/>
      <c r="D379" s="172"/>
      <c r="E379" s="173" t="s">
        <v>23</v>
      </c>
      <c r="F379" s="269" t="s">
        <v>682</v>
      </c>
      <c r="G379" s="270"/>
      <c r="H379" s="270"/>
      <c r="I379" s="270"/>
      <c r="J379" s="172"/>
      <c r="K379" s="174">
        <v>33.863999999999997</v>
      </c>
      <c r="L379" s="172"/>
      <c r="M379" s="172"/>
      <c r="N379" s="172"/>
      <c r="O379" s="172"/>
      <c r="P379" s="172"/>
      <c r="Q379" s="172"/>
      <c r="R379" s="175"/>
      <c r="T379" s="176"/>
      <c r="U379" s="172"/>
      <c r="V379" s="172"/>
      <c r="W379" s="172"/>
      <c r="X379" s="172"/>
      <c r="Y379" s="172"/>
      <c r="Z379" s="172"/>
      <c r="AA379" s="177"/>
      <c r="AT379" s="178" t="s">
        <v>168</v>
      </c>
      <c r="AU379" s="178" t="s">
        <v>102</v>
      </c>
      <c r="AV379" s="10" t="s">
        <v>102</v>
      </c>
      <c r="AW379" s="10" t="s">
        <v>39</v>
      </c>
      <c r="AX379" s="10" t="s">
        <v>25</v>
      </c>
      <c r="AY379" s="178" t="s">
        <v>160</v>
      </c>
    </row>
    <row r="380" spans="2:65" s="1" customFormat="1" ht="25.5" customHeight="1">
      <c r="B380" s="37"/>
      <c r="C380" s="194" t="s">
        <v>683</v>
      </c>
      <c r="D380" s="194" t="s">
        <v>237</v>
      </c>
      <c r="E380" s="195" t="s">
        <v>684</v>
      </c>
      <c r="F380" s="271" t="s">
        <v>685</v>
      </c>
      <c r="G380" s="271"/>
      <c r="H380" s="271"/>
      <c r="I380" s="271"/>
      <c r="J380" s="196" t="s">
        <v>164</v>
      </c>
      <c r="K380" s="197">
        <v>33.863999999999997</v>
      </c>
      <c r="L380" s="272">
        <v>0</v>
      </c>
      <c r="M380" s="273"/>
      <c r="N380" s="274">
        <f>ROUND(L380*K380,2)</f>
        <v>0</v>
      </c>
      <c r="O380" s="262"/>
      <c r="P380" s="262"/>
      <c r="Q380" s="262"/>
      <c r="R380" s="39"/>
      <c r="T380" s="168" t="s">
        <v>23</v>
      </c>
      <c r="U380" s="46" t="s">
        <v>47</v>
      </c>
      <c r="V380" s="38"/>
      <c r="W380" s="169">
        <f>V380*K380</f>
        <v>0</v>
      </c>
      <c r="X380" s="169">
        <v>4.8999999999999998E-3</v>
      </c>
      <c r="Y380" s="169">
        <f>X380*K380</f>
        <v>0.16593359999999999</v>
      </c>
      <c r="Z380" s="169">
        <v>0</v>
      </c>
      <c r="AA380" s="170">
        <f>Z380*K380</f>
        <v>0</v>
      </c>
      <c r="AR380" s="22" t="s">
        <v>324</v>
      </c>
      <c r="AT380" s="22" t="s">
        <v>237</v>
      </c>
      <c r="AU380" s="22" t="s">
        <v>102</v>
      </c>
      <c r="AY380" s="22" t="s">
        <v>160</v>
      </c>
      <c r="BE380" s="107">
        <f>IF(U380="základní",N380,0)</f>
        <v>0</v>
      </c>
      <c r="BF380" s="107">
        <f>IF(U380="snížená",N380,0)</f>
        <v>0</v>
      </c>
      <c r="BG380" s="107">
        <f>IF(U380="zákl. přenesená",N380,0)</f>
        <v>0</v>
      </c>
      <c r="BH380" s="107">
        <f>IF(U380="sníž. přenesená",N380,0)</f>
        <v>0</v>
      </c>
      <c r="BI380" s="107">
        <f>IF(U380="nulová",N380,0)</f>
        <v>0</v>
      </c>
      <c r="BJ380" s="22" t="s">
        <v>25</v>
      </c>
      <c r="BK380" s="107">
        <f>ROUND(L380*K380,2)</f>
        <v>0</v>
      </c>
      <c r="BL380" s="22" t="s">
        <v>236</v>
      </c>
      <c r="BM380" s="22" t="s">
        <v>686</v>
      </c>
    </row>
    <row r="381" spans="2:65" s="10" customFormat="1" ht="16.5" customHeight="1">
      <c r="B381" s="171"/>
      <c r="C381" s="172"/>
      <c r="D381" s="172"/>
      <c r="E381" s="173" t="s">
        <v>23</v>
      </c>
      <c r="F381" s="269" t="s">
        <v>682</v>
      </c>
      <c r="G381" s="270"/>
      <c r="H381" s="270"/>
      <c r="I381" s="270"/>
      <c r="J381" s="172"/>
      <c r="K381" s="174">
        <v>33.863999999999997</v>
      </c>
      <c r="L381" s="172"/>
      <c r="M381" s="172"/>
      <c r="N381" s="172"/>
      <c r="O381" s="172"/>
      <c r="P381" s="172"/>
      <c r="Q381" s="172"/>
      <c r="R381" s="175"/>
      <c r="T381" s="176"/>
      <c r="U381" s="172"/>
      <c r="V381" s="172"/>
      <c r="W381" s="172"/>
      <c r="X381" s="172"/>
      <c r="Y381" s="172"/>
      <c r="Z381" s="172"/>
      <c r="AA381" s="177"/>
      <c r="AT381" s="178" t="s">
        <v>168</v>
      </c>
      <c r="AU381" s="178" t="s">
        <v>102</v>
      </c>
      <c r="AV381" s="10" t="s">
        <v>102</v>
      </c>
      <c r="AW381" s="10" t="s">
        <v>39</v>
      </c>
      <c r="AX381" s="10" t="s">
        <v>25</v>
      </c>
      <c r="AY381" s="178" t="s">
        <v>160</v>
      </c>
    </row>
    <row r="382" spans="2:65" s="1" customFormat="1" ht="38.25" customHeight="1">
      <c r="B382" s="37"/>
      <c r="C382" s="164" t="s">
        <v>687</v>
      </c>
      <c r="D382" s="164" t="s">
        <v>161</v>
      </c>
      <c r="E382" s="165" t="s">
        <v>688</v>
      </c>
      <c r="F382" s="259" t="s">
        <v>689</v>
      </c>
      <c r="G382" s="259"/>
      <c r="H382" s="259"/>
      <c r="I382" s="259"/>
      <c r="J382" s="166" t="s">
        <v>164</v>
      </c>
      <c r="K382" s="167">
        <v>92.8</v>
      </c>
      <c r="L382" s="260">
        <v>0</v>
      </c>
      <c r="M382" s="261"/>
      <c r="N382" s="262">
        <f>ROUND(L382*K382,2)</f>
        <v>0</v>
      </c>
      <c r="O382" s="262"/>
      <c r="P382" s="262"/>
      <c r="Q382" s="262"/>
      <c r="R382" s="39"/>
      <c r="T382" s="168" t="s">
        <v>23</v>
      </c>
      <c r="U382" s="46" t="s">
        <v>47</v>
      </c>
      <c r="V382" s="38"/>
      <c r="W382" s="169">
        <f>V382*K382</f>
        <v>0</v>
      </c>
      <c r="X382" s="169">
        <v>2.9999999999999997E-4</v>
      </c>
      <c r="Y382" s="169">
        <f>X382*K382</f>
        <v>2.7839999999999997E-2</v>
      </c>
      <c r="Z382" s="169">
        <v>0</v>
      </c>
      <c r="AA382" s="170">
        <f>Z382*K382</f>
        <v>0</v>
      </c>
      <c r="AR382" s="22" t="s">
        <v>236</v>
      </c>
      <c r="AT382" s="22" t="s">
        <v>161</v>
      </c>
      <c r="AU382" s="22" t="s">
        <v>102</v>
      </c>
      <c r="AY382" s="22" t="s">
        <v>160</v>
      </c>
      <c r="BE382" s="107">
        <f>IF(U382="základní",N382,0)</f>
        <v>0</v>
      </c>
      <c r="BF382" s="107">
        <f>IF(U382="snížená",N382,0)</f>
        <v>0</v>
      </c>
      <c r="BG382" s="107">
        <f>IF(U382="zákl. přenesená",N382,0)</f>
        <v>0</v>
      </c>
      <c r="BH382" s="107">
        <f>IF(U382="sníž. přenesená",N382,0)</f>
        <v>0</v>
      </c>
      <c r="BI382" s="107">
        <f>IF(U382="nulová",N382,0)</f>
        <v>0</v>
      </c>
      <c r="BJ382" s="22" t="s">
        <v>25</v>
      </c>
      <c r="BK382" s="107">
        <f>ROUND(L382*K382,2)</f>
        <v>0</v>
      </c>
      <c r="BL382" s="22" t="s">
        <v>236</v>
      </c>
      <c r="BM382" s="22" t="s">
        <v>690</v>
      </c>
    </row>
    <row r="383" spans="2:65" s="12" customFormat="1" ht="16.5" customHeight="1">
      <c r="B383" s="187"/>
      <c r="C383" s="188"/>
      <c r="D383" s="188"/>
      <c r="E383" s="189" t="s">
        <v>23</v>
      </c>
      <c r="F383" s="279" t="s">
        <v>691</v>
      </c>
      <c r="G383" s="280"/>
      <c r="H383" s="280"/>
      <c r="I383" s="280"/>
      <c r="J383" s="188"/>
      <c r="K383" s="189" t="s">
        <v>23</v>
      </c>
      <c r="L383" s="188"/>
      <c r="M383" s="188"/>
      <c r="N383" s="188"/>
      <c r="O383" s="188"/>
      <c r="P383" s="188"/>
      <c r="Q383" s="188"/>
      <c r="R383" s="190"/>
      <c r="T383" s="191"/>
      <c r="U383" s="188"/>
      <c r="V383" s="188"/>
      <c r="W383" s="188"/>
      <c r="X383" s="188"/>
      <c r="Y383" s="188"/>
      <c r="Z383" s="188"/>
      <c r="AA383" s="192"/>
      <c r="AT383" s="193" t="s">
        <v>168</v>
      </c>
      <c r="AU383" s="193" t="s">
        <v>102</v>
      </c>
      <c r="AV383" s="12" t="s">
        <v>25</v>
      </c>
      <c r="AW383" s="12" t="s">
        <v>39</v>
      </c>
      <c r="AX383" s="12" t="s">
        <v>82</v>
      </c>
      <c r="AY383" s="193" t="s">
        <v>160</v>
      </c>
    </row>
    <row r="384" spans="2:65" s="10" customFormat="1" ht="16.5" customHeight="1">
      <c r="B384" s="171"/>
      <c r="C384" s="172"/>
      <c r="D384" s="172"/>
      <c r="E384" s="173" t="s">
        <v>23</v>
      </c>
      <c r="F384" s="275" t="s">
        <v>692</v>
      </c>
      <c r="G384" s="276"/>
      <c r="H384" s="276"/>
      <c r="I384" s="276"/>
      <c r="J384" s="172"/>
      <c r="K384" s="174">
        <v>92.8</v>
      </c>
      <c r="L384" s="172"/>
      <c r="M384" s="172"/>
      <c r="N384" s="172"/>
      <c r="O384" s="172"/>
      <c r="P384" s="172"/>
      <c r="Q384" s="172"/>
      <c r="R384" s="175"/>
      <c r="T384" s="176"/>
      <c r="U384" s="172"/>
      <c r="V384" s="172"/>
      <c r="W384" s="172"/>
      <c r="X384" s="172"/>
      <c r="Y384" s="172"/>
      <c r="Z384" s="172"/>
      <c r="AA384" s="177"/>
      <c r="AT384" s="178" t="s">
        <v>168</v>
      </c>
      <c r="AU384" s="178" t="s">
        <v>102</v>
      </c>
      <c r="AV384" s="10" t="s">
        <v>102</v>
      </c>
      <c r="AW384" s="10" t="s">
        <v>39</v>
      </c>
      <c r="AX384" s="10" t="s">
        <v>25</v>
      </c>
      <c r="AY384" s="178" t="s">
        <v>160</v>
      </c>
    </row>
    <row r="385" spans="2:65" s="1" customFormat="1" ht="25.5" customHeight="1">
      <c r="B385" s="37"/>
      <c r="C385" s="194" t="s">
        <v>693</v>
      </c>
      <c r="D385" s="194" t="s">
        <v>237</v>
      </c>
      <c r="E385" s="195" t="s">
        <v>684</v>
      </c>
      <c r="F385" s="271" t="s">
        <v>685</v>
      </c>
      <c r="G385" s="271"/>
      <c r="H385" s="271"/>
      <c r="I385" s="271"/>
      <c r="J385" s="196" t="s">
        <v>164</v>
      </c>
      <c r="K385" s="197">
        <v>47.328000000000003</v>
      </c>
      <c r="L385" s="272">
        <v>0</v>
      </c>
      <c r="M385" s="273"/>
      <c r="N385" s="274">
        <f>ROUND(L385*K385,2)</f>
        <v>0</v>
      </c>
      <c r="O385" s="262"/>
      <c r="P385" s="262"/>
      <c r="Q385" s="262"/>
      <c r="R385" s="39"/>
      <c r="T385" s="168" t="s">
        <v>23</v>
      </c>
      <c r="U385" s="46" t="s">
        <v>47</v>
      </c>
      <c r="V385" s="38"/>
      <c r="W385" s="169">
        <f>V385*K385</f>
        <v>0</v>
      </c>
      <c r="X385" s="169">
        <v>4.8999999999999998E-3</v>
      </c>
      <c r="Y385" s="169">
        <f>X385*K385</f>
        <v>0.23190720000000001</v>
      </c>
      <c r="Z385" s="169">
        <v>0</v>
      </c>
      <c r="AA385" s="170">
        <f>Z385*K385</f>
        <v>0</v>
      </c>
      <c r="AR385" s="22" t="s">
        <v>324</v>
      </c>
      <c r="AT385" s="22" t="s">
        <v>237</v>
      </c>
      <c r="AU385" s="22" t="s">
        <v>102</v>
      </c>
      <c r="AY385" s="22" t="s">
        <v>160</v>
      </c>
      <c r="BE385" s="107">
        <f>IF(U385="základní",N385,0)</f>
        <v>0</v>
      </c>
      <c r="BF385" s="107">
        <f>IF(U385="snížená",N385,0)</f>
        <v>0</v>
      </c>
      <c r="BG385" s="107">
        <f>IF(U385="zákl. přenesená",N385,0)</f>
        <v>0</v>
      </c>
      <c r="BH385" s="107">
        <f>IF(U385="sníž. přenesená",N385,0)</f>
        <v>0</v>
      </c>
      <c r="BI385" s="107">
        <f>IF(U385="nulová",N385,0)</f>
        <v>0</v>
      </c>
      <c r="BJ385" s="22" t="s">
        <v>25</v>
      </c>
      <c r="BK385" s="107">
        <f>ROUND(L385*K385,2)</f>
        <v>0</v>
      </c>
      <c r="BL385" s="22" t="s">
        <v>236</v>
      </c>
      <c r="BM385" s="22" t="s">
        <v>694</v>
      </c>
    </row>
    <row r="386" spans="2:65" s="10" customFormat="1" ht="16.5" customHeight="1">
      <c r="B386" s="171"/>
      <c r="C386" s="172"/>
      <c r="D386" s="172"/>
      <c r="E386" s="173" t="s">
        <v>23</v>
      </c>
      <c r="F386" s="269" t="s">
        <v>695</v>
      </c>
      <c r="G386" s="270"/>
      <c r="H386" s="270"/>
      <c r="I386" s="270"/>
      <c r="J386" s="172"/>
      <c r="K386" s="174">
        <v>47.328000000000003</v>
      </c>
      <c r="L386" s="172"/>
      <c r="M386" s="172"/>
      <c r="N386" s="172"/>
      <c r="O386" s="172"/>
      <c r="P386" s="172"/>
      <c r="Q386" s="172"/>
      <c r="R386" s="175"/>
      <c r="T386" s="176"/>
      <c r="U386" s="172"/>
      <c r="V386" s="172"/>
      <c r="W386" s="172"/>
      <c r="X386" s="172"/>
      <c r="Y386" s="172"/>
      <c r="Z386" s="172"/>
      <c r="AA386" s="177"/>
      <c r="AT386" s="178" t="s">
        <v>168</v>
      </c>
      <c r="AU386" s="178" t="s">
        <v>102</v>
      </c>
      <c r="AV386" s="10" t="s">
        <v>102</v>
      </c>
      <c r="AW386" s="10" t="s">
        <v>39</v>
      </c>
      <c r="AX386" s="10" t="s">
        <v>25</v>
      </c>
      <c r="AY386" s="178" t="s">
        <v>160</v>
      </c>
    </row>
    <row r="387" spans="2:65" s="1" customFormat="1" ht="25.5" customHeight="1">
      <c r="B387" s="37"/>
      <c r="C387" s="194" t="s">
        <v>696</v>
      </c>
      <c r="D387" s="194" t="s">
        <v>237</v>
      </c>
      <c r="E387" s="195" t="s">
        <v>697</v>
      </c>
      <c r="F387" s="271" t="s">
        <v>698</v>
      </c>
      <c r="G387" s="271"/>
      <c r="H387" s="271"/>
      <c r="I387" s="271"/>
      <c r="J387" s="196" t="s">
        <v>164</v>
      </c>
      <c r="K387" s="197">
        <v>47.328000000000003</v>
      </c>
      <c r="L387" s="272">
        <v>0</v>
      </c>
      <c r="M387" s="273"/>
      <c r="N387" s="274">
        <f>ROUND(L387*K387,2)</f>
        <v>0</v>
      </c>
      <c r="O387" s="262"/>
      <c r="P387" s="262"/>
      <c r="Q387" s="262"/>
      <c r="R387" s="39"/>
      <c r="T387" s="168" t="s">
        <v>23</v>
      </c>
      <c r="U387" s="46" t="s">
        <v>47</v>
      </c>
      <c r="V387" s="38"/>
      <c r="W387" s="169">
        <f>V387*K387</f>
        <v>0</v>
      </c>
      <c r="X387" s="169">
        <v>5.5999999999999999E-3</v>
      </c>
      <c r="Y387" s="169">
        <f>X387*K387</f>
        <v>0.26503680000000002</v>
      </c>
      <c r="Z387" s="169">
        <v>0</v>
      </c>
      <c r="AA387" s="170">
        <f>Z387*K387</f>
        <v>0</v>
      </c>
      <c r="AR387" s="22" t="s">
        <v>324</v>
      </c>
      <c r="AT387" s="22" t="s">
        <v>237</v>
      </c>
      <c r="AU387" s="22" t="s">
        <v>102</v>
      </c>
      <c r="AY387" s="22" t="s">
        <v>160</v>
      </c>
      <c r="BE387" s="107">
        <f>IF(U387="základní",N387,0)</f>
        <v>0</v>
      </c>
      <c r="BF387" s="107">
        <f>IF(U387="snížená",N387,0)</f>
        <v>0</v>
      </c>
      <c r="BG387" s="107">
        <f>IF(U387="zákl. přenesená",N387,0)</f>
        <v>0</v>
      </c>
      <c r="BH387" s="107">
        <f>IF(U387="sníž. přenesená",N387,0)</f>
        <v>0</v>
      </c>
      <c r="BI387" s="107">
        <f>IF(U387="nulová",N387,0)</f>
        <v>0</v>
      </c>
      <c r="BJ387" s="22" t="s">
        <v>25</v>
      </c>
      <c r="BK387" s="107">
        <f>ROUND(L387*K387,2)</f>
        <v>0</v>
      </c>
      <c r="BL387" s="22" t="s">
        <v>236</v>
      </c>
      <c r="BM387" s="22" t="s">
        <v>699</v>
      </c>
    </row>
    <row r="388" spans="2:65" s="10" customFormat="1" ht="16.5" customHeight="1">
      <c r="B388" s="171"/>
      <c r="C388" s="172"/>
      <c r="D388" s="172"/>
      <c r="E388" s="173" t="s">
        <v>23</v>
      </c>
      <c r="F388" s="269" t="s">
        <v>695</v>
      </c>
      <c r="G388" s="270"/>
      <c r="H388" s="270"/>
      <c r="I388" s="270"/>
      <c r="J388" s="172"/>
      <c r="K388" s="174">
        <v>47.328000000000003</v>
      </c>
      <c r="L388" s="172"/>
      <c r="M388" s="172"/>
      <c r="N388" s="172"/>
      <c r="O388" s="172"/>
      <c r="P388" s="172"/>
      <c r="Q388" s="172"/>
      <c r="R388" s="175"/>
      <c r="T388" s="176"/>
      <c r="U388" s="172"/>
      <c r="V388" s="172"/>
      <c r="W388" s="172"/>
      <c r="X388" s="172"/>
      <c r="Y388" s="172"/>
      <c r="Z388" s="172"/>
      <c r="AA388" s="177"/>
      <c r="AT388" s="178" t="s">
        <v>168</v>
      </c>
      <c r="AU388" s="178" t="s">
        <v>102</v>
      </c>
      <c r="AV388" s="10" t="s">
        <v>102</v>
      </c>
      <c r="AW388" s="10" t="s">
        <v>39</v>
      </c>
      <c r="AX388" s="10" t="s">
        <v>25</v>
      </c>
      <c r="AY388" s="178" t="s">
        <v>160</v>
      </c>
    </row>
    <row r="389" spans="2:65" s="1" customFormat="1" ht="38.25" customHeight="1">
      <c r="B389" s="37"/>
      <c r="C389" s="164" t="s">
        <v>700</v>
      </c>
      <c r="D389" s="164" t="s">
        <v>161</v>
      </c>
      <c r="E389" s="165" t="s">
        <v>701</v>
      </c>
      <c r="F389" s="259" t="s">
        <v>702</v>
      </c>
      <c r="G389" s="259"/>
      <c r="H389" s="259"/>
      <c r="I389" s="259"/>
      <c r="J389" s="166" t="s">
        <v>164</v>
      </c>
      <c r="K389" s="167">
        <v>169.7</v>
      </c>
      <c r="L389" s="260">
        <v>0</v>
      </c>
      <c r="M389" s="261"/>
      <c r="N389" s="262">
        <f>ROUND(L389*K389,2)</f>
        <v>0</v>
      </c>
      <c r="O389" s="262"/>
      <c r="P389" s="262"/>
      <c r="Q389" s="262"/>
      <c r="R389" s="39"/>
      <c r="T389" s="168" t="s">
        <v>23</v>
      </c>
      <c r="U389" s="46" t="s">
        <v>47</v>
      </c>
      <c r="V389" s="38"/>
      <c r="W389" s="169">
        <f>V389*K389</f>
        <v>0</v>
      </c>
      <c r="X389" s="169">
        <v>0</v>
      </c>
      <c r="Y389" s="169">
        <f>X389*K389</f>
        <v>0</v>
      </c>
      <c r="Z389" s="169">
        <v>0</v>
      </c>
      <c r="AA389" s="170">
        <f>Z389*K389</f>
        <v>0</v>
      </c>
      <c r="AR389" s="22" t="s">
        <v>236</v>
      </c>
      <c r="AT389" s="22" t="s">
        <v>161</v>
      </c>
      <c r="AU389" s="22" t="s">
        <v>102</v>
      </c>
      <c r="AY389" s="22" t="s">
        <v>160</v>
      </c>
      <c r="BE389" s="107">
        <f>IF(U389="základní",N389,0)</f>
        <v>0</v>
      </c>
      <c r="BF389" s="107">
        <f>IF(U389="snížená",N389,0)</f>
        <v>0</v>
      </c>
      <c r="BG389" s="107">
        <f>IF(U389="zákl. přenesená",N389,0)</f>
        <v>0</v>
      </c>
      <c r="BH389" s="107">
        <f>IF(U389="sníž. přenesená",N389,0)</f>
        <v>0</v>
      </c>
      <c r="BI389" s="107">
        <f>IF(U389="nulová",N389,0)</f>
        <v>0</v>
      </c>
      <c r="BJ389" s="22" t="s">
        <v>25</v>
      </c>
      <c r="BK389" s="107">
        <f>ROUND(L389*K389,2)</f>
        <v>0</v>
      </c>
      <c r="BL389" s="22" t="s">
        <v>236</v>
      </c>
      <c r="BM389" s="22" t="s">
        <v>703</v>
      </c>
    </row>
    <row r="390" spans="2:65" s="12" customFormat="1" ht="16.5" customHeight="1">
      <c r="B390" s="187"/>
      <c r="C390" s="188"/>
      <c r="D390" s="188"/>
      <c r="E390" s="189" t="s">
        <v>23</v>
      </c>
      <c r="F390" s="279" t="s">
        <v>704</v>
      </c>
      <c r="G390" s="280"/>
      <c r="H390" s="280"/>
      <c r="I390" s="280"/>
      <c r="J390" s="188"/>
      <c r="K390" s="189" t="s">
        <v>23</v>
      </c>
      <c r="L390" s="188"/>
      <c r="M390" s="188"/>
      <c r="N390" s="188"/>
      <c r="O390" s="188"/>
      <c r="P390" s="188"/>
      <c r="Q390" s="188"/>
      <c r="R390" s="190"/>
      <c r="T390" s="191"/>
      <c r="U390" s="188"/>
      <c r="V390" s="188"/>
      <c r="W390" s="188"/>
      <c r="X390" s="188"/>
      <c r="Y390" s="188"/>
      <c r="Z390" s="188"/>
      <c r="AA390" s="192"/>
      <c r="AT390" s="193" t="s">
        <v>168</v>
      </c>
      <c r="AU390" s="193" t="s">
        <v>102</v>
      </c>
      <c r="AV390" s="12" t="s">
        <v>25</v>
      </c>
      <c r="AW390" s="12" t="s">
        <v>39</v>
      </c>
      <c r="AX390" s="12" t="s">
        <v>82</v>
      </c>
      <c r="AY390" s="193" t="s">
        <v>160</v>
      </c>
    </row>
    <row r="391" spans="2:65" s="10" customFormat="1" ht="16.5" customHeight="1">
      <c r="B391" s="171"/>
      <c r="C391" s="172"/>
      <c r="D391" s="172"/>
      <c r="E391" s="173" t="s">
        <v>23</v>
      </c>
      <c r="F391" s="275" t="s">
        <v>705</v>
      </c>
      <c r="G391" s="276"/>
      <c r="H391" s="276"/>
      <c r="I391" s="276"/>
      <c r="J391" s="172"/>
      <c r="K391" s="174">
        <v>146.21</v>
      </c>
      <c r="L391" s="172"/>
      <c r="M391" s="172"/>
      <c r="N391" s="172"/>
      <c r="O391" s="172"/>
      <c r="P391" s="172"/>
      <c r="Q391" s="172"/>
      <c r="R391" s="175"/>
      <c r="T391" s="176"/>
      <c r="U391" s="172"/>
      <c r="V391" s="172"/>
      <c r="W391" s="172"/>
      <c r="X391" s="172"/>
      <c r="Y391" s="172"/>
      <c r="Z391" s="172"/>
      <c r="AA391" s="177"/>
      <c r="AT391" s="178" t="s">
        <v>168</v>
      </c>
      <c r="AU391" s="178" t="s">
        <v>102</v>
      </c>
      <c r="AV391" s="10" t="s">
        <v>102</v>
      </c>
      <c r="AW391" s="10" t="s">
        <v>39</v>
      </c>
      <c r="AX391" s="10" t="s">
        <v>82</v>
      </c>
      <c r="AY391" s="178" t="s">
        <v>160</v>
      </c>
    </row>
    <row r="392" spans="2:65" s="12" customFormat="1" ht="16.5" customHeight="1">
      <c r="B392" s="187"/>
      <c r="C392" s="188"/>
      <c r="D392" s="188"/>
      <c r="E392" s="189" t="s">
        <v>23</v>
      </c>
      <c r="F392" s="281" t="s">
        <v>706</v>
      </c>
      <c r="G392" s="282"/>
      <c r="H392" s="282"/>
      <c r="I392" s="282"/>
      <c r="J392" s="188"/>
      <c r="K392" s="189" t="s">
        <v>23</v>
      </c>
      <c r="L392" s="188"/>
      <c r="M392" s="188"/>
      <c r="N392" s="188"/>
      <c r="O392" s="188"/>
      <c r="P392" s="188"/>
      <c r="Q392" s="188"/>
      <c r="R392" s="190"/>
      <c r="T392" s="191"/>
      <c r="U392" s="188"/>
      <c r="V392" s="188"/>
      <c r="W392" s="188"/>
      <c r="X392" s="188"/>
      <c r="Y392" s="188"/>
      <c r="Z392" s="188"/>
      <c r="AA392" s="192"/>
      <c r="AT392" s="193" t="s">
        <v>168</v>
      </c>
      <c r="AU392" s="193" t="s">
        <v>102</v>
      </c>
      <c r="AV392" s="12" t="s">
        <v>25</v>
      </c>
      <c r="AW392" s="12" t="s">
        <v>39</v>
      </c>
      <c r="AX392" s="12" t="s">
        <v>82</v>
      </c>
      <c r="AY392" s="193" t="s">
        <v>160</v>
      </c>
    </row>
    <row r="393" spans="2:65" s="10" customFormat="1" ht="16.5" customHeight="1">
      <c r="B393" s="171"/>
      <c r="C393" s="172"/>
      <c r="D393" s="172"/>
      <c r="E393" s="173" t="s">
        <v>23</v>
      </c>
      <c r="F393" s="275" t="s">
        <v>707</v>
      </c>
      <c r="G393" s="276"/>
      <c r="H393" s="276"/>
      <c r="I393" s="276"/>
      <c r="J393" s="172"/>
      <c r="K393" s="174">
        <v>23.49</v>
      </c>
      <c r="L393" s="172"/>
      <c r="M393" s="172"/>
      <c r="N393" s="172"/>
      <c r="O393" s="172"/>
      <c r="P393" s="172"/>
      <c r="Q393" s="172"/>
      <c r="R393" s="175"/>
      <c r="T393" s="176"/>
      <c r="U393" s="172"/>
      <c r="V393" s="172"/>
      <c r="W393" s="172"/>
      <c r="X393" s="172"/>
      <c r="Y393" s="172"/>
      <c r="Z393" s="172"/>
      <c r="AA393" s="177"/>
      <c r="AT393" s="178" t="s">
        <v>168</v>
      </c>
      <c r="AU393" s="178" t="s">
        <v>102</v>
      </c>
      <c r="AV393" s="10" t="s">
        <v>102</v>
      </c>
      <c r="AW393" s="10" t="s">
        <v>39</v>
      </c>
      <c r="AX393" s="10" t="s">
        <v>82</v>
      </c>
      <c r="AY393" s="178" t="s">
        <v>160</v>
      </c>
    </row>
    <row r="394" spans="2:65" s="11" customFormat="1" ht="16.5" customHeight="1">
      <c r="B394" s="179"/>
      <c r="C394" s="180"/>
      <c r="D394" s="180"/>
      <c r="E394" s="181" t="s">
        <v>23</v>
      </c>
      <c r="F394" s="277" t="s">
        <v>208</v>
      </c>
      <c r="G394" s="278"/>
      <c r="H394" s="278"/>
      <c r="I394" s="278"/>
      <c r="J394" s="180"/>
      <c r="K394" s="182">
        <v>169.7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168</v>
      </c>
      <c r="AU394" s="186" t="s">
        <v>102</v>
      </c>
      <c r="AV394" s="11" t="s">
        <v>165</v>
      </c>
      <c r="AW394" s="11" t="s">
        <v>39</v>
      </c>
      <c r="AX394" s="11" t="s">
        <v>25</v>
      </c>
      <c r="AY394" s="186" t="s">
        <v>160</v>
      </c>
    </row>
    <row r="395" spans="2:65" s="1" customFormat="1" ht="25.5" customHeight="1">
      <c r="B395" s="37"/>
      <c r="C395" s="194" t="s">
        <v>708</v>
      </c>
      <c r="D395" s="194" t="s">
        <v>237</v>
      </c>
      <c r="E395" s="195" t="s">
        <v>709</v>
      </c>
      <c r="F395" s="271" t="s">
        <v>710</v>
      </c>
      <c r="G395" s="271"/>
      <c r="H395" s="271"/>
      <c r="I395" s="271"/>
      <c r="J395" s="196" t="s">
        <v>164</v>
      </c>
      <c r="K395" s="197">
        <v>173.09399999999999</v>
      </c>
      <c r="L395" s="272">
        <v>0</v>
      </c>
      <c r="M395" s="273"/>
      <c r="N395" s="274">
        <f>ROUND(L395*K395,2)</f>
        <v>0</v>
      </c>
      <c r="O395" s="262"/>
      <c r="P395" s="262"/>
      <c r="Q395" s="262"/>
      <c r="R395" s="39"/>
      <c r="T395" s="168" t="s">
        <v>23</v>
      </c>
      <c r="U395" s="46" t="s">
        <v>47</v>
      </c>
      <c r="V395" s="38"/>
      <c r="W395" s="169">
        <f>V395*K395</f>
        <v>0</v>
      </c>
      <c r="X395" s="169">
        <v>3.5000000000000001E-3</v>
      </c>
      <c r="Y395" s="169">
        <f>X395*K395</f>
        <v>0.60582899999999995</v>
      </c>
      <c r="Z395" s="169">
        <v>0</v>
      </c>
      <c r="AA395" s="170">
        <f>Z395*K395</f>
        <v>0</v>
      </c>
      <c r="AR395" s="22" t="s">
        <v>324</v>
      </c>
      <c r="AT395" s="22" t="s">
        <v>237</v>
      </c>
      <c r="AU395" s="22" t="s">
        <v>102</v>
      </c>
      <c r="AY395" s="22" t="s">
        <v>160</v>
      </c>
      <c r="BE395" s="107">
        <f>IF(U395="základní",N395,0)</f>
        <v>0</v>
      </c>
      <c r="BF395" s="107">
        <f>IF(U395="snížená",N395,0)</f>
        <v>0</v>
      </c>
      <c r="BG395" s="107">
        <f>IF(U395="zákl. přenesená",N395,0)</f>
        <v>0</v>
      </c>
      <c r="BH395" s="107">
        <f>IF(U395="sníž. přenesená",N395,0)</f>
        <v>0</v>
      </c>
      <c r="BI395" s="107">
        <f>IF(U395="nulová",N395,0)</f>
        <v>0</v>
      </c>
      <c r="BJ395" s="22" t="s">
        <v>25</v>
      </c>
      <c r="BK395" s="107">
        <f>ROUND(L395*K395,2)</f>
        <v>0</v>
      </c>
      <c r="BL395" s="22" t="s">
        <v>236</v>
      </c>
      <c r="BM395" s="22" t="s">
        <v>711</v>
      </c>
    </row>
    <row r="396" spans="2:65" s="10" customFormat="1" ht="16.5" customHeight="1">
      <c r="B396" s="171"/>
      <c r="C396" s="172"/>
      <c r="D396" s="172"/>
      <c r="E396" s="173" t="s">
        <v>23</v>
      </c>
      <c r="F396" s="269" t="s">
        <v>712</v>
      </c>
      <c r="G396" s="270"/>
      <c r="H396" s="270"/>
      <c r="I396" s="270"/>
      <c r="J396" s="172"/>
      <c r="K396" s="174">
        <v>173.09399999999999</v>
      </c>
      <c r="L396" s="172"/>
      <c r="M396" s="172"/>
      <c r="N396" s="172"/>
      <c r="O396" s="172"/>
      <c r="P396" s="172"/>
      <c r="Q396" s="172"/>
      <c r="R396" s="175"/>
      <c r="T396" s="176"/>
      <c r="U396" s="172"/>
      <c r="V396" s="172"/>
      <c r="W396" s="172"/>
      <c r="X396" s="172"/>
      <c r="Y396" s="172"/>
      <c r="Z396" s="172"/>
      <c r="AA396" s="177"/>
      <c r="AT396" s="178" t="s">
        <v>168</v>
      </c>
      <c r="AU396" s="178" t="s">
        <v>102</v>
      </c>
      <c r="AV396" s="10" t="s">
        <v>102</v>
      </c>
      <c r="AW396" s="10" t="s">
        <v>39</v>
      </c>
      <c r="AX396" s="10" t="s">
        <v>25</v>
      </c>
      <c r="AY396" s="178" t="s">
        <v>160</v>
      </c>
    </row>
    <row r="397" spans="2:65" s="1" customFormat="1" ht="25.5" customHeight="1">
      <c r="B397" s="37"/>
      <c r="C397" s="194" t="s">
        <v>713</v>
      </c>
      <c r="D397" s="194" t="s">
        <v>237</v>
      </c>
      <c r="E397" s="195" t="s">
        <v>714</v>
      </c>
      <c r="F397" s="271" t="s">
        <v>715</v>
      </c>
      <c r="G397" s="271"/>
      <c r="H397" s="271"/>
      <c r="I397" s="271"/>
      <c r="J397" s="196" t="s">
        <v>164</v>
      </c>
      <c r="K397" s="197">
        <v>173.09399999999999</v>
      </c>
      <c r="L397" s="272">
        <v>0</v>
      </c>
      <c r="M397" s="273"/>
      <c r="N397" s="274">
        <f>ROUND(L397*K397,2)</f>
        <v>0</v>
      </c>
      <c r="O397" s="262"/>
      <c r="P397" s="262"/>
      <c r="Q397" s="262"/>
      <c r="R397" s="39"/>
      <c r="T397" s="168" t="s">
        <v>23</v>
      </c>
      <c r="U397" s="46" t="s">
        <v>47</v>
      </c>
      <c r="V397" s="38"/>
      <c r="W397" s="169">
        <f>V397*K397</f>
        <v>0</v>
      </c>
      <c r="X397" s="169">
        <v>7.0000000000000001E-3</v>
      </c>
      <c r="Y397" s="169">
        <f>X397*K397</f>
        <v>1.2116579999999999</v>
      </c>
      <c r="Z397" s="169">
        <v>0</v>
      </c>
      <c r="AA397" s="170">
        <f>Z397*K397</f>
        <v>0</v>
      </c>
      <c r="AR397" s="22" t="s">
        <v>324</v>
      </c>
      <c r="AT397" s="22" t="s">
        <v>237</v>
      </c>
      <c r="AU397" s="22" t="s">
        <v>102</v>
      </c>
      <c r="AY397" s="22" t="s">
        <v>160</v>
      </c>
      <c r="BE397" s="107">
        <f>IF(U397="základní",N397,0)</f>
        <v>0</v>
      </c>
      <c r="BF397" s="107">
        <f>IF(U397="snížená",N397,0)</f>
        <v>0</v>
      </c>
      <c r="BG397" s="107">
        <f>IF(U397="zákl. přenesená",N397,0)</f>
        <v>0</v>
      </c>
      <c r="BH397" s="107">
        <f>IF(U397="sníž. přenesená",N397,0)</f>
        <v>0</v>
      </c>
      <c r="BI397" s="107">
        <f>IF(U397="nulová",N397,0)</f>
        <v>0</v>
      </c>
      <c r="BJ397" s="22" t="s">
        <v>25</v>
      </c>
      <c r="BK397" s="107">
        <f>ROUND(L397*K397,2)</f>
        <v>0</v>
      </c>
      <c r="BL397" s="22" t="s">
        <v>236</v>
      </c>
      <c r="BM397" s="22" t="s">
        <v>716</v>
      </c>
    </row>
    <row r="398" spans="2:65" s="10" customFormat="1" ht="16.5" customHeight="1">
      <c r="B398" s="171"/>
      <c r="C398" s="172"/>
      <c r="D398" s="172"/>
      <c r="E398" s="173" t="s">
        <v>23</v>
      </c>
      <c r="F398" s="269" t="s">
        <v>712</v>
      </c>
      <c r="G398" s="270"/>
      <c r="H398" s="270"/>
      <c r="I398" s="270"/>
      <c r="J398" s="172"/>
      <c r="K398" s="174">
        <v>173.09399999999999</v>
      </c>
      <c r="L398" s="172"/>
      <c r="M398" s="172"/>
      <c r="N398" s="172"/>
      <c r="O398" s="172"/>
      <c r="P398" s="172"/>
      <c r="Q398" s="172"/>
      <c r="R398" s="175"/>
      <c r="T398" s="176"/>
      <c r="U398" s="172"/>
      <c r="V398" s="172"/>
      <c r="W398" s="172"/>
      <c r="X398" s="172"/>
      <c r="Y398" s="172"/>
      <c r="Z398" s="172"/>
      <c r="AA398" s="177"/>
      <c r="AT398" s="178" t="s">
        <v>168</v>
      </c>
      <c r="AU398" s="178" t="s">
        <v>102</v>
      </c>
      <c r="AV398" s="10" t="s">
        <v>102</v>
      </c>
      <c r="AW398" s="10" t="s">
        <v>39</v>
      </c>
      <c r="AX398" s="10" t="s">
        <v>25</v>
      </c>
      <c r="AY398" s="178" t="s">
        <v>160</v>
      </c>
    </row>
    <row r="399" spans="2:65" s="1" customFormat="1" ht="25.5" customHeight="1">
      <c r="B399" s="37"/>
      <c r="C399" s="164" t="s">
        <v>717</v>
      </c>
      <c r="D399" s="164" t="s">
        <v>161</v>
      </c>
      <c r="E399" s="165" t="s">
        <v>718</v>
      </c>
      <c r="F399" s="259" t="s">
        <v>719</v>
      </c>
      <c r="G399" s="259"/>
      <c r="H399" s="259"/>
      <c r="I399" s="259"/>
      <c r="J399" s="166" t="s">
        <v>164</v>
      </c>
      <c r="K399" s="167">
        <v>55.176000000000002</v>
      </c>
      <c r="L399" s="260">
        <v>0</v>
      </c>
      <c r="M399" s="261"/>
      <c r="N399" s="262">
        <f>ROUND(L399*K399,2)</f>
        <v>0</v>
      </c>
      <c r="O399" s="262"/>
      <c r="P399" s="262"/>
      <c r="Q399" s="262"/>
      <c r="R399" s="39"/>
      <c r="T399" s="168" t="s">
        <v>23</v>
      </c>
      <c r="U399" s="46" t="s">
        <v>47</v>
      </c>
      <c r="V399" s="38"/>
      <c r="W399" s="169">
        <f>V399*K399</f>
        <v>0</v>
      </c>
      <c r="X399" s="169">
        <v>1E-4</v>
      </c>
      <c r="Y399" s="169">
        <f>X399*K399</f>
        <v>5.5176000000000001E-3</v>
      </c>
      <c r="Z399" s="169">
        <v>0</v>
      </c>
      <c r="AA399" s="170">
        <f>Z399*K399</f>
        <v>0</v>
      </c>
      <c r="AR399" s="22" t="s">
        <v>236</v>
      </c>
      <c r="AT399" s="22" t="s">
        <v>161</v>
      </c>
      <c r="AU399" s="22" t="s">
        <v>102</v>
      </c>
      <c r="AY399" s="22" t="s">
        <v>160</v>
      </c>
      <c r="BE399" s="107">
        <f>IF(U399="základní",N399,0)</f>
        <v>0</v>
      </c>
      <c r="BF399" s="107">
        <f>IF(U399="snížená",N399,0)</f>
        <v>0</v>
      </c>
      <c r="BG399" s="107">
        <f>IF(U399="zákl. přenesená",N399,0)</f>
        <v>0</v>
      </c>
      <c r="BH399" s="107">
        <f>IF(U399="sníž. přenesená",N399,0)</f>
        <v>0</v>
      </c>
      <c r="BI399" s="107">
        <f>IF(U399="nulová",N399,0)</f>
        <v>0</v>
      </c>
      <c r="BJ399" s="22" t="s">
        <v>25</v>
      </c>
      <c r="BK399" s="107">
        <f>ROUND(L399*K399,2)</f>
        <v>0</v>
      </c>
      <c r="BL399" s="22" t="s">
        <v>236</v>
      </c>
      <c r="BM399" s="22" t="s">
        <v>720</v>
      </c>
    </row>
    <row r="400" spans="2:65" s="12" customFormat="1" ht="16.5" customHeight="1">
      <c r="B400" s="187"/>
      <c r="C400" s="188"/>
      <c r="D400" s="188"/>
      <c r="E400" s="189" t="s">
        <v>23</v>
      </c>
      <c r="F400" s="279" t="s">
        <v>322</v>
      </c>
      <c r="G400" s="280"/>
      <c r="H400" s="280"/>
      <c r="I400" s="280"/>
      <c r="J400" s="188"/>
      <c r="K400" s="189" t="s">
        <v>23</v>
      </c>
      <c r="L400" s="188"/>
      <c r="M400" s="188"/>
      <c r="N400" s="188"/>
      <c r="O400" s="188"/>
      <c r="P400" s="188"/>
      <c r="Q400" s="188"/>
      <c r="R400" s="190"/>
      <c r="T400" s="191"/>
      <c r="U400" s="188"/>
      <c r="V400" s="188"/>
      <c r="W400" s="188"/>
      <c r="X400" s="188"/>
      <c r="Y400" s="188"/>
      <c r="Z400" s="188"/>
      <c r="AA400" s="192"/>
      <c r="AT400" s="193" t="s">
        <v>168</v>
      </c>
      <c r="AU400" s="193" t="s">
        <v>102</v>
      </c>
      <c r="AV400" s="12" t="s">
        <v>25</v>
      </c>
      <c r="AW400" s="12" t="s">
        <v>39</v>
      </c>
      <c r="AX400" s="12" t="s">
        <v>82</v>
      </c>
      <c r="AY400" s="193" t="s">
        <v>160</v>
      </c>
    </row>
    <row r="401" spans="2:65" s="10" customFormat="1" ht="16.5" customHeight="1">
      <c r="B401" s="171"/>
      <c r="C401" s="172"/>
      <c r="D401" s="172"/>
      <c r="E401" s="173" t="s">
        <v>23</v>
      </c>
      <c r="F401" s="275" t="s">
        <v>721</v>
      </c>
      <c r="G401" s="276"/>
      <c r="H401" s="276"/>
      <c r="I401" s="276"/>
      <c r="J401" s="172"/>
      <c r="K401" s="174">
        <v>55.176000000000002</v>
      </c>
      <c r="L401" s="172"/>
      <c r="M401" s="172"/>
      <c r="N401" s="172"/>
      <c r="O401" s="172"/>
      <c r="P401" s="172"/>
      <c r="Q401" s="172"/>
      <c r="R401" s="175"/>
      <c r="T401" s="176"/>
      <c r="U401" s="172"/>
      <c r="V401" s="172"/>
      <c r="W401" s="172"/>
      <c r="X401" s="172"/>
      <c r="Y401" s="172"/>
      <c r="Z401" s="172"/>
      <c r="AA401" s="177"/>
      <c r="AT401" s="178" t="s">
        <v>168</v>
      </c>
      <c r="AU401" s="178" t="s">
        <v>102</v>
      </c>
      <c r="AV401" s="10" t="s">
        <v>102</v>
      </c>
      <c r="AW401" s="10" t="s">
        <v>39</v>
      </c>
      <c r="AX401" s="10" t="s">
        <v>25</v>
      </c>
      <c r="AY401" s="178" t="s">
        <v>160</v>
      </c>
    </row>
    <row r="402" spans="2:65" s="1" customFormat="1" ht="38.25" customHeight="1">
      <c r="B402" s="37"/>
      <c r="C402" s="194" t="s">
        <v>722</v>
      </c>
      <c r="D402" s="194" t="s">
        <v>237</v>
      </c>
      <c r="E402" s="195" t="s">
        <v>350</v>
      </c>
      <c r="F402" s="271" t="s">
        <v>351</v>
      </c>
      <c r="G402" s="271"/>
      <c r="H402" s="271"/>
      <c r="I402" s="271"/>
      <c r="J402" s="196" t="s">
        <v>164</v>
      </c>
      <c r="K402" s="197">
        <v>56.28</v>
      </c>
      <c r="L402" s="272">
        <v>0</v>
      </c>
      <c r="M402" s="273"/>
      <c r="N402" s="274">
        <f>ROUND(L402*K402,2)</f>
        <v>0</v>
      </c>
      <c r="O402" s="262"/>
      <c r="P402" s="262"/>
      <c r="Q402" s="262"/>
      <c r="R402" s="39"/>
      <c r="T402" s="168" t="s">
        <v>23</v>
      </c>
      <c r="U402" s="46" t="s">
        <v>47</v>
      </c>
      <c r="V402" s="38"/>
      <c r="W402" s="169">
        <f>V402*K402</f>
        <v>0</v>
      </c>
      <c r="X402" s="169">
        <v>2.3999999999999998E-3</v>
      </c>
      <c r="Y402" s="169">
        <f>X402*K402</f>
        <v>0.135072</v>
      </c>
      <c r="Z402" s="169">
        <v>0</v>
      </c>
      <c r="AA402" s="170">
        <f>Z402*K402</f>
        <v>0</v>
      </c>
      <c r="AR402" s="22" t="s">
        <v>324</v>
      </c>
      <c r="AT402" s="22" t="s">
        <v>237</v>
      </c>
      <c r="AU402" s="22" t="s">
        <v>102</v>
      </c>
      <c r="AY402" s="22" t="s">
        <v>160</v>
      </c>
      <c r="BE402" s="107">
        <f>IF(U402="základní",N402,0)</f>
        <v>0</v>
      </c>
      <c r="BF402" s="107">
        <f>IF(U402="snížená",N402,0)</f>
        <v>0</v>
      </c>
      <c r="BG402" s="107">
        <f>IF(U402="zákl. přenesená",N402,0)</f>
        <v>0</v>
      </c>
      <c r="BH402" s="107">
        <f>IF(U402="sníž. přenesená",N402,0)</f>
        <v>0</v>
      </c>
      <c r="BI402" s="107">
        <f>IF(U402="nulová",N402,0)</f>
        <v>0</v>
      </c>
      <c r="BJ402" s="22" t="s">
        <v>25</v>
      </c>
      <c r="BK402" s="107">
        <f>ROUND(L402*K402,2)</f>
        <v>0</v>
      </c>
      <c r="BL402" s="22" t="s">
        <v>236</v>
      </c>
      <c r="BM402" s="22" t="s">
        <v>723</v>
      </c>
    </row>
    <row r="403" spans="2:65" s="1" customFormat="1" ht="25.5" customHeight="1">
      <c r="B403" s="37"/>
      <c r="C403" s="164" t="s">
        <v>724</v>
      </c>
      <c r="D403" s="164" t="s">
        <v>161</v>
      </c>
      <c r="E403" s="165" t="s">
        <v>725</v>
      </c>
      <c r="F403" s="259" t="s">
        <v>726</v>
      </c>
      <c r="G403" s="259"/>
      <c r="H403" s="259"/>
      <c r="I403" s="259"/>
      <c r="J403" s="166" t="s">
        <v>164</v>
      </c>
      <c r="K403" s="167">
        <v>7.52</v>
      </c>
      <c r="L403" s="260">
        <v>0</v>
      </c>
      <c r="M403" s="261"/>
      <c r="N403" s="262">
        <f>ROUND(L403*K403,2)</f>
        <v>0</v>
      </c>
      <c r="O403" s="262"/>
      <c r="P403" s="262"/>
      <c r="Q403" s="262"/>
      <c r="R403" s="39"/>
      <c r="T403" s="168" t="s">
        <v>23</v>
      </c>
      <c r="U403" s="46" t="s">
        <v>47</v>
      </c>
      <c r="V403" s="38"/>
      <c r="W403" s="169">
        <f>V403*K403</f>
        <v>0</v>
      </c>
      <c r="X403" s="169">
        <v>3.0000000000000001E-3</v>
      </c>
      <c r="Y403" s="169">
        <f>X403*K403</f>
        <v>2.256E-2</v>
      </c>
      <c r="Z403" s="169">
        <v>0</v>
      </c>
      <c r="AA403" s="170">
        <f>Z403*K403</f>
        <v>0</v>
      </c>
      <c r="AR403" s="22" t="s">
        <v>236</v>
      </c>
      <c r="AT403" s="22" t="s">
        <v>161</v>
      </c>
      <c r="AU403" s="22" t="s">
        <v>102</v>
      </c>
      <c r="AY403" s="22" t="s">
        <v>160</v>
      </c>
      <c r="BE403" s="107">
        <f>IF(U403="základní",N403,0)</f>
        <v>0</v>
      </c>
      <c r="BF403" s="107">
        <f>IF(U403="snížená",N403,0)</f>
        <v>0</v>
      </c>
      <c r="BG403" s="107">
        <f>IF(U403="zákl. přenesená",N403,0)</f>
        <v>0</v>
      </c>
      <c r="BH403" s="107">
        <f>IF(U403="sníž. přenesená",N403,0)</f>
        <v>0</v>
      </c>
      <c r="BI403" s="107">
        <f>IF(U403="nulová",N403,0)</f>
        <v>0</v>
      </c>
      <c r="BJ403" s="22" t="s">
        <v>25</v>
      </c>
      <c r="BK403" s="107">
        <f>ROUND(L403*K403,2)</f>
        <v>0</v>
      </c>
      <c r="BL403" s="22" t="s">
        <v>236</v>
      </c>
      <c r="BM403" s="22" t="s">
        <v>727</v>
      </c>
    </row>
    <row r="404" spans="2:65" s="12" customFormat="1" ht="16.5" customHeight="1">
      <c r="B404" s="187"/>
      <c r="C404" s="188"/>
      <c r="D404" s="188"/>
      <c r="E404" s="189" t="s">
        <v>23</v>
      </c>
      <c r="F404" s="279" t="s">
        <v>728</v>
      </c>
      <c r="G404" s="280"/>
      <c r="H404" s="280"/>
      <c r="I404" s="280"/>
      <c r="J404" s="188"/>
      <c r="K404" s="189" t="s">
        <v>23</v>
      </c>
      <c r="L404" s="188"/>
      <c r="M404" s="188"/>
      <c r="N404" s="188"/>
      <c r="O404" s="188"/>
      <c r="P404" s="188"/>
      <c r="Q404" s="188"/>
      <c r="R404" s="190"/>
      <c r="T404" s="191"/>
      <c r="U404" s="188"/>
      <c r="V404" s="188"/>
      <c r="W404" s="188"/>
      <c r="X404" s="188"/>
      <c r="Y404" s="188"/>
      <c r="Z404" s="188"/>
      <c r="AA404" s="192"/>
      <c r="AT404" s="193" t="s">
        <v>168</v>
      </c>
      <c r="AU404" s="193" t="s">
        <v>102</v>
      </c>
      <c r="AV404" s="12" t="s">
        <v>25</v>
      </c>
      <c r="AW404" s="12" t="s">
        <v>39</v>
      </c>
      <c r="AX404" s="12" t="s">
        <v>82</v>
      </c>
      <c r="AY404" s="193" t="s">
        <v>160</v>
      </c>
    </row>
    <row r="405" spans="2:65" s="10" customFormat="1" ht="16.5" customHeight="1">
      <c r="B405" s="171"/>
      <c r="C405" s="172"/>
      <c r="D405" s="172"/>
      <c r="E405" s="173" t="s">
        <v>23</v>
      </c>
      <c r="F405" s="275" t="s">
        <v>729</v>
      </c>
      <c r="G405" s="276"/>
      <c r="H405" s="276"/>
      <c r="I405" s="276"/>
      <c r="J405" s="172"/>
      <c r="K405" s="174">
        <v>7.52</v>
      </c>
      <c r="L405" s="172"/>
      <c r="M405" s="172"/>
      <c r="N405" s="172"/>
      <c r="O405" s="172"/>
      <c r="P405" s="172"/>
      <c r="Q405" s="172"/>
      <c r="R405" s="175"/>
      <c r="T405" s="176"/>
      <c r="U405" s="172"/>
      <c r="V405" s="172"/>
      <c r="W405" s="172"/>
      <c r="X405" s="172"/>
      <c r="Y405" s="172"/>
      <c r="Z405" s="172"/>
      <c r="AA405" s="177"/>
      <c r="AT405" s="178" t="s">
        <v>168</v>
      </c>
      <c r="AU405" s="178" t="s">
        <v>102</v>
      </c>
      <c r="AV405" s="10" t="s">
        <v>102</v>
      </c>
      <c r="AW405" s="10" t="s">
        <v>39</v>
      </c>
      <c r="AX405" s="10" t="s">
        <v>25</v>
      </c>
      <c r="AY405" s="178" t="s">
        <v>160</v>
      </c>
    </row>
    <row r="406" spans="2:65" s="1" customFormat="1" ht="16.5" customHeight="1">
      <c r="B406" s="37"/>
      <c r="C406" s="194" t="s">
        <v>730</v>
      </c>
      <c r="D406" s="194" t="s">
        <v>237</v>
      </c>
      <c r="E406" s="195" t="s">
        <v>731</v>
      </c>
      <c r="F406" s="271" t="s">
        <v>732</v>
      </c>
      <c r="G406" s="271"/>
      <c r="H406" s="271"/>
      <c r="I406" s="271"/>
      <c r="J406" s="196" t="s">
        <v>164</v>
      </c>
      <c r="K406" s="197">
        <v>7.67</v>
      </c>
      <c r="L406" s="272">
        <v>0</v>
      </c>
      <c r="M406" s="273"/>
      <c r="N406" s="274">
        <f t="shared" ref="N406:N411" si="45">ROUND(L406*K406,2)</f>
        <v>0</v>
      </c>
      <c r="O406" s="262"/>
      <c r="P406" s="262"/>
      <c r="Q406" s="262"/>
      <c r="R406" s="39"/>
      <c r="T406" s="168" t="s">
        <v>23</v>
      </c>
      <c r="U406" s="46" t="s">
        <v>47</v>
      </c>
      <c r="V406" s="38"/>
      <c r="W406" s="169">
        <f t="shared" ref="W406:W411" si="46">V406*K406</f>
        <v>0</v>
      </c>
      <c r="X406" s="169">
        <v>8.9999999999999998E-4</v>
      </c>
      <c r="Y406" s="169">
        <f t="shared" ref="Y406:Y411" si="47">X406*K406</f>
        <v>6.9029999999999994E-3</v>
      </c>
      <c r="Z406" s="169">
        <v>0</v>
      </c>
      <c r="AA406" s="170">
        <f t="shared" ref="AA406:AA411" si="48">Z406*K406</f>
        <v>0</v>
      </c>
      <c r="AR406" s="22" t="s">
        <v>324</v>
      </c>
      <c r="AT406" s="22" t="s">
        <v>237</v>
      </c>
      <c r="AU406" s="22" t="s">
        <v>102</v>
      </c>
      <c r="AY406" s="22" t="s">
        <v>160</v>
      </c>
      <c r="BE406" s="107">
        <f t="shared" ref="BE406:BE411" si="49">IF(U406="základní",N406,0)</f>
        <v>0</v>
      </c>
      <c r="BF406" s="107">
        <f t="shared" ref="BF406:BF411" si="50">IF(U406="snížená",N406,0)</f>
        <v>0</v>
      </c>
      <c r="BG406" s="107">
        <f t="shared" ref="BG406:BG411" si="51">IF(U406="zákl. přenesená",N406,0)</f>
        <v>0</v>
      </c>
      <c r="BH406" s="107">
        <f t="shared" ref="BH406:BH411" si="52">IF(U406="sníž. přenesená",N406,0)</f>
        <v>0</v>
      </c>
      <c r="BI406" s="107">
        <f t="shared" ref="BI406:BI411" si="53">IF(U406="nulová",N406,0)</f>
        <v>0</v>
      </c>
      <c r="BJ406" s="22" t="s">
        <v>25</v>
      </c>
      <c r="BK406" s="107">
        <f t="shared" ref="BK406:BK411" si="54">ROUND(L406*K406,2)</f>
        <v>0</v>
      </c>
      <c r="BL406" s="22" t="s">
        <v>236</v>
      </c>
      <c r="BM406" s="22" t="s">
        <v>733</v>
      </c>
    </row>
    <row r="407" spans="2:65" s="1" customFormat="1" ht="38.25" customHeight="1">
      <c r="B407" s="37"/>
      <c r="C407" s="164" t="s">
        <v>734</v>
      </c>
      <c r="D407" s="164" t="s">
        <v>161</v>
      </c>
      <c r="E407" s="165" t="s">
        <v>735</v>
      </c>
      <c r="F407" s="259" t="s">
        <v>736</v>
      </c>
      <c r="G407" s="259"/>
      <c r="H407" s="259"/>
      <c r="I407" s="259"/>
      <c r="J407" s="166" t="s">
        <v>164</v>
      </c>
      <c r="K407" s="167">
        <v>121.38</v>
      </c>
      <c r="L407" s="260">
        <v>0</v>
      </c>
      <c r="M407" s="261"/>
      <c r="N407" s="262">
        <f t="shared" si="45"/>
        <v>0</v>
      </c>
      <c r="O407" s="262"/>
      <c r="P407" s="262"/>
      <c r="Q407" s="262"/>
      <c r="R407" s="39"/>
      <c r="T407" s="168" t="s">
        <v>23</v>
      </c>
      <c r="U407" s="46" t="s">
        <v>47</v>
      </c>
      <c r="V407" s="38"/>
      <c r="W407" s="169">
        <f t="shared" si="46"/>
        <v>0</v>
      </c>
      <c r="X407" s="169">
        <v>0</v>
      </c>
      <c r="Y407" s="169">
        <f t="shared" si="47"/>
        <v>0</v>
      </c>
      <c r="Z407" s="169">
        <v>0</v>
      </c>
      <c r="AA407" s="170">
        <f t="shared" si="48"/>
        <v>0</v>
      </c>
      <c r="AR407" s="22" t="s">
        <v>236</v>
      </c>
      <c r="AT407" s="22" t="s">
        <v>161</v>
      </c>
      <c r="AU407" s="22" t="s">
        <v>102</v>
      </c>
      <c r="AY407" s="22" t="s">
        <v>160</v>
      </c>
      <c r="BE407" s="107">
        <f t="shared" si="49"/>
        <v>0</v>
      </c>
      <c r="BF407" s="107">
        <f t="shared" si="50"/>
        <v>0</v>
      </c>
      <c r="BG407" s="107">
        <f t="shared" si="51"/>
        <v>0</v>
      </c>
      <c r="BH407" s="107">
        <f t="shared" si="52"/>
        <v>0</v>
      </c>
      <c r="BI407" s="107">
        <f t="shared" si="53"/>
        <v>0</v>
      </c>
      <c r="BJ407" s="22" t="s">
        <v>25</v>
      </c>
      <c r="BK407" s="107">
        <f t="shared" si="54"/>
        <v>0</v>
      </c>
      <c r="BL407" s="22" t="s">
        <v>236</v>
      </c>
      <c r="BM407" s="22" t="s">
        <v>737</v>
      </c>
    </row>
    <row r="408" spans="2:65" s="1" customFormat="1" ht="25.5" customHeight="1">
      <c r="B408" s="37"/>
      <c r="C408" s="194" t="s">
        <v>738</v>
      </c>
      <c r="D408" s="194" t="s">
        <v>237</v>
      </c>
      <c r="E408" s="195" t="s">
        <v>714</v>
      </c>
      <c r="F408" s="271" t="s">
        <v>715</v>
      </c>
      <c r="G408" s="271"/>
      <c r="H408" s="271"/>
      <c r="I408" s="271"/>
      <c r="J408" s="196" t="s">
        <v>164</v>
      </c>
      <c r="K408" s="197">
        <v>123.80800000000001</v>
      </c>
      <c r="L408" s="272">
        <v>0</v>
      </c>
      <c r="M408" s="273"/>
      <c r="N408" s="274">
        <f t="shared" si="45"/>
        <v>0</v>
      </c>
      <c r="O408" s="262"/>
      <c r="P408" s="262"/>
      <c r="Q408" s="262"/>
      <c r="R408" s="39"/>
      <c r="T408" s="168" t="s">
        <v>23</v>
      </c>
      <c r="U408" s="46" t="s">
        <v>47</v>
      </c>
      <c r="V408" s="38"/>
      <c r="W408" s="169">
        <f t="shared" si="46"/>
        <v>0</v>
      </c>
      <c r="X408" s="169">
        <v>7.0000000000000001E-3</v>
      </c>
      <c r="Y408" s="169">
        <f t="shared" si="47"/>
        <v>0.86665600000000009</v>
      </c>
      <c r="Z408" s="169">
        <v>0</v>
      </c>
      <c r="AA408" s="170">
        <f t="shared" si="48"/>
        <v>0</v>
      </c>
      <c r="AR408" s="22" t="s">
        <v>324</v>
      </c>
      <c r="AT408" s="22" t="s">
        <v>237</v>
      </c>
      <c r="AU408" s="22" t="s">
        <v>102</v>
      </c>
      <c r="AY408" s="22" t="s">
        <v>160</v>
      </c>
      <c r="BE408" s="107">
        <f t="shared" si="49"/>
        <v>0</v>
      </c>
      <c r="BF408" s="107">
        <f t="shared" si="50"/>
        <v>0</v>
      </c>
      <c r="BG408" s="107">
        <f t="shared" si="51"/>
        <v>0</v>
      </c>
      <c r="BH408" s="107">
        <f t="shared" si="52"/>
        <v>0</v>
      </c>
      <c r="BI408" s="107">
        <f t="shared" si="53"/>
        <v>0</v>
      </c>
      <c r="BJ408" s="22" t="s">
        <v>25</v>
      </c>
      <c r="BK408" s="107">
        <f t="shared" si="54"/>
        <v>0</v>
      </c>
      <c r="BL408" s="22" t="s">
        <v>236</v>
      </c>
      <c r="BM408" s="22" t="s">
        <v>739</v>
      </c>
    </row>
    <row r="409" spans="2:65" s="1" customFormat="1" ht="38.25" customHeight="1">
      <c r="B409" s="37"/>
      <c r="C409" s="164" t="s">
        <v>740</v>
      </c>
      <c r="D409" s="164" t="s">
        <v>161</v>
      </c>
      <c r="E409" s="165" t="s">
        <v>741</v>
      </c>
      <c r="F409" s="259" t="s">
        <v>742</v>
      </c>
      <c r="G409" s="259"/>
      <c r="H409" s="259"/>
      <c r="I409" s="259"/>
      <c r="J409" s="166" t="s">
        <v>164</v>
      </c>
      <c r="K409" s="167">
        <v>121.38</v>
      </c>
      <c r="L409" s="260">
        <v>0</v>
      </c>
      <c r="M409" s="261"/>
      <c r="N409" s="262">
        <f t="shared" si="45"/>
        <v>0</v>
      </c>
      <c r="O409" s="262"/>
      <c r="P409" s="262"/>
      <c r="Q409" s="262"/>
      <c r="R409" s="39"/>
      <c r="T409" s="168" t="s">
        <v>23</v>
      </c>
      <c r="U409" s="46" t="s">
        <v>47</v>
      </c>
      <c r="V409" s="38"/>
      <c r="W409" s="169">
        <f t="shared" si="46"/>
        <v>0</v>
      </c>
      <c r="X409" s="169">
        <v>0</v>
      </c>
      <c r="Y409" s="169">
        <f t="shared" si="47"/>
        <v>0</v>
      </c>
      <c r="Z409" s="169">
        <v>0</v>
      </c>
      <c r="AA409" s="170">
        <f t="shared" si="48"/>
        <v>0</v>
      </c>
      <c r="AR409" s="22" t="s">
        <v>236</v>
      </c>
      <c r="AT409" s="22" t="s">
        <v>161</v>
      </c>
      <c r="AU409" s="22" t="s">
        <v>102</v>
      </c>
      <c r="AY409" s="22" t="s">
        <v>160</v>
      </c>
      <c r="BE409" s="107">
        <f t="shared" si="49"/>
        <v>0</v>
      </c>
      <c r="BF409" s="107">
        <f t="shared" si="50"/>
        <v>0</v>
      </c>
      <c r="BG409" s="107">
        <f t="shared" si="51"/>
        <v>0</v>
      </c>
      <c r="BH409" s="107">
        <f t="shared" si="52"/>
        <v>0</v>
      </c>
      <c r="BI409" s="107">
        <f t="shared" si="53"/>
        <v>0</v>
      </c>
      <c r="BJ409" s="22" t="s">
        <v>25</v>
      </c>
      <c r="BK409" s="107">
        <f t="shared" si="54"/>
        <v>0</v>
      </c>
      <c r="BL409" s="22" t="s">
        <v>236</v>
      </c>
      <c r="BM409" s="22" t="s">
        <v>743</v>
      </c>
    </row>
    <row r="410" spans="2:65" s="1" customFormat="1" ht="25.5" customHeight="1">
      <c r="B410" s="37"/>
      <c r="C410" s="194" t="s">
        <v>744</v>
      </c>
      <c r="D410" s="194" t="s">
        <v>237</v>
      </c>
      <c r="E410" s="195" t="s">
        <v>709</v>
      </c>
      <c r="F410" s="271" t="s">
        <v>710</v>
      </c>
      <c r="G410" s="271"/>
      <c r="H410" s="271"/>
      <c r="I410" s="271"/>
      <c r="J410" s="196" t="s">
        <v>164</v>
      </c>
      <c r="K410" s="197">
        <v>123.80800000000001</v>
      </c>
      <c r="L410" s="272">
        <v>0</v>
      </c>
      <c r="M410" s="273"/>
      <c r="N410" s="274">
        <f t="shared" si="45"/>
        <v>0</v>
      </c>
      <c r="O410" s="262"/>
      <c r="P410" s="262"/>
      <c r="Q410" s="262"/>
      <c r="R410" s="39"/>
      <c r="T410" s="168" t="s">
        <v>23</v>
      </c>
      <c r="U410" s="46" t="s">
        <v>47</v>
      </c>
      <c r="V410" s="38"/>
      <c r="W410" s="169">
        <f t="shared" si="46"/>
        <v>0</v>
      </c>
      <c r="X410" s="169">
        <v>3.5000000000000001E-3</v>
      </c>
      <c r="Y410" s="169">
        <f t="shared" si="47"/>
        <v>0.43332800000000005</v>
      </c>
      <c r="Z410" s="169">
        <v>0</v>
      </c>
      <c r="AA410" s="170">
        <f t="shared" si="48"/>
        <v>0</v>
      </c>
      <c r="AR410" s="22" t="s">
        <v>324</v>
      </c>
      <c r="AT410" s="22" t="s">
        <v>237</v>
      </c>
      <c r="AU410" s="22" t="s">
        <v>102</v>
      </c>
      <c r="AY410" s="22" t="s">
        <v>160</v>
      </c>
      <c r="BE410" s="107">
        <f t="shared" si="49"/>
        <v>0</v>
      </c>
      <c r="BF410" s="107">
        <f t="shared" si="50"/>
        <v>0</v>
      </c>
      <c r="BG410" s="107">
        <f t="shared" si="51"/>
        <v>0</v>
      </c>
      <c r="BH410" s="107">
        <f t="shared" si="52"/>
        <v>0</v>
      </c>
      <c r="BI410" s="107">
        <f t="shared" si="53"/>
        <v>0</v>
      </c>
      <c r="BJ410" s="22" t="s">
        <v>25</v>
      </c>
      <c r="BK410" s="107">
        <f t="shared" si="54"/>
        <v>0</v>
      </c>
      <c r="BL410" s="22" t="s">
        <v>236</v>
      </c>
      <c r="BM410" s="22" t="s">
        <v>745</v>
      </c>
    </row>
    <row r="411" spans="2:65" s="1" customFormat="1" ht="38.25" customHeight="1">
      <c r="B411" s="37"/>
      <c r="C411" s="164" t="s">
        <v>746</v>
      </c>
      <c r="D411" s="164" t="s">
        <v>161</v>
      </c>
      <c r="E411" s="165" t="s">
        <v>747</v>
      </c>
      <c r="F411" s="259" t="s">
        <v>748</v>
      </c>
      <c r="G411" s="259"/>
      <c r="H411" s="259"/>
      <c r="I411" s="259"/>
      <c r="J411" s="166" t="s">
        <v>164</v>
      </c>
      <c r="K411" s="167">
        <v>124.58</v>
      </c>
      <c r="L411" s="260">
        <v>0</v>
      </c>
      <c r="M411" s="261"/>
      <c r="N411" s="262">
        <f t="shared" si="45"/>
        <v>0</v>
      </c>
      <c r="O411" s="262"/>
      <c r="P411" s="262"/>
      <c r="Q411" s="262"/>
      <c r="R411" s="39"/>
      <c r="T411" s="168" t="s">
        <v>23</v>
      </c>
      <c r="U411" s="46" t="s">
        <v>47</v>
      </c>
      <c r="V411" s="38"/>
      <c r="W411" s="169">
        <f t="shared" si="46"/>
        <v>0</v>
      </c>
      <c r="X411" s="169">
        <v>0</v>
      </c>
      <c r="Y411" s="169">
        <f t="shared" si="47"/>
        <v>0</v>
      </c>
      <c r="Z411" s="169">
        <v>0</v>
      </c>
      <c r="AA411" s="170">
        <f t="shared" si="48"/>
        <v>0</v>
      </c>
      <c r="AR411" s="22" t="s">
        <v>236</v>
      </c>
      <c r="AT411" s="22" t="s">
        <v>161</v>
      </c>
      <c r="AU411" s="22" t="s">
        <v>102</v>
      </c>
      <c r="AY411" s="22" t="s">
        <v>160</v>
      </c>
      <c r="BE411" s="107">
        <f t="shared" si="49"/>
        <v>0</v>
      </c>
      <c r="BF411" s="107">
        <f t="shared" si="50"/>
        <v>0</v>
      </c>
      <c r="BG411" s="107">
        <f t="shared" si="51"/>
        <v>0</v>
      </c>
      <c r="BH411" s="107">
        <f t="shared" si="52"/>
        <v>0</v>
      </c>
      <c r="BI411" s="107">
        <f t="shared" si="53"/>
        <v>0</v>
      </c>
      <c r="BJ411" s="22" t="s">
        <v>25</v>
      </c>
      <c r="BK411" s="107">
        <f t="shared" si="54"/>
        <v>0</v>
      </c>
      <c r="BL411" s="22" t="s">
        <v>236</v>
      </c>
      <c r="BM411" s="22" t="s">
        <v>749</v>
      </c>
    </row>
    <row r="412" spans="2:65" s="12" customFormat="1" ht="16.5" customHeight="1">
      <c r="B412" s="187"/>
      <c r="C412" s="188"/>
      <c r="D412" s="188"/>
      <c r="E412" s="189" t="s">
        <v>23</v>
      </c>
      <c r="F412" s="279" t="s">
        <v>750</v>
      </c>
      <c r="G412" s="280"/>
      <c r="H412" s="280"/>
      <c r="I412" s="280"/>
      <c r="J412" s="188"/>
      <c r="K412" s="189" t="s">
        <v>23</v>
      </c>
      <c r="L412" s="188"/>
      <c r="M412" s="188"/>
      <c r="N412" s="188"/>
      <c r="O412" s="188"/>
      <c r="P412" s="188"/>
      <c r="Q412" s="188"/>
      <c r="R412" s="190"/>
      <c r="T412" s="191"/>
      <c r="U412" s="188"/>
      <c r="V412" s="188"/>
      <c r="W412" s="188"/>
      <c r="X412" s="188"/>
      <c r="Y412" s="188"/>
      <c r="Z412" s="188"/>
      <c r="AA412" s="192"/>
      <c r="AT412" s="193" t="s">
        <v>168</v>
      </c>
      <c r="AU412" s="193" t="s">
        <v>102</v>
      </c>
      <c r="AV412" s="12" t="s">
        <v>25</v>
      </c>
      <c r="AW412" s="12" t="s">
        <v>39</v>
      </c>
      <c r="AX412" s="12" t="s">
        <v>82</v>
      </c>
      <c r="AY412" s="193" t="s">
        <v>160</v>
      </c>
    </row>
    <row r="413" spans="2:65" s="10" customFormat="1" ht="16.5" customHeight="1">
      <c r="B413" s="171"/>
      <c r="C413" s="172"/>
      <c r="D413" s="172"/>
      <c r="E413" s="173" t="s">
        <v>23</v>
      </c>
      <c r="F413" s="275" t="s">
        <v>751</v>
      </c>
      <c r="G413" s="276"/>
      <c r="H413" s="276"/>
      <c r="I413" s="276"/>
      <c r="J413" s="172"/>
      <c r="K413" s="174">
        <v>124.58</v>
      </c>
      <c r="L413" s="172"/>
      <c r="M413" s="172"/>
      <c r="N413" s="172"/>
      <c r="O413" s="172"/>
      <c r="P413" s="172"/>
      <c r="Q413" s="172"/>
      <c r="R413" s="175"/>
      <c r="T413" s="176"/>
      <c r="U413" s="172"/>
      <c r="V413" s="172"/>
      <c r="W413" s="172"/>
      <c r="X413" s="172"/>
      <c r="Y413" s="172"/>
      <c r="Z413" s="172"/>
      <c r="AA413" s="177"/>
      <c r="AT413" s="178" t="s">
        <v>168</v>
      </c>
      <c r="AU413" s="178" t="s">
        <v>102</v>
      </c>
      <c r="AV413" s="10" t="s">
        <v>102</v>
      </c>
      <c r="AW413" s="10" t="s">
        <v>39</v>
      </c>
      <c r="AX413" s="10" t="s">
        <v>25</v>
      </c>
      <c r="AY413" s="178" t="s">
        <v>160</v>
      </c>
    </row>
    <row r="414" spans="2:65" s="1" customFormat="1" ht="16.5" customHeight="1">
      <c r="B414" s="37"/>
      <c r="C414" s="194" t="s">
        <v>752</v>
      </c>
      <c r="D414" s="194" t="s">
        <v>237</v>
      </c>
      <c r="E414" s="195" t="s">
        <v>661</v>
      </c>
      <c r="F414" s="271" t="s">
        <v>662</v>
      </c>
      <c r="G414" s="271"/>
      <c r="H414" s="271"/>
      <c r="I414" s="271"/>
      <c r="J414" s="196" t="s">
        <v>164</v>
      </c>
      <c r="K414" s="197">
        <v>143.267</v>
      </c>
      <c r="L414" s="272">
        <v>0</v>
      </c>
      <c r="M414" s="273"/>
      <c r="N414" s="274">
        <f>ROUND(L414*K414,2)</f>
        <v>0</v>
      </c>
      <c r="O414" s="262"/>
      <c r="P414" s="262"/>
      <c r="Q414" s="262"/>
      <c r="R414" s="39"/>
      <c r="T414" s="168" t="s">
        <v>23</v>
      </c>
      <c r="U414" s="46" t="s">
        <v>47</v>
      </c>
      <c r="V414" s="38"/>
      <c r="W414" s="169">
        <f>V414*K414</f>
        <v>0</v>
      </c>
      <c r="X414" s="169">
        <v>6.4000000000000005E-4</v>
      </c>
      <c r="Y414" s="169">
        <f>X414*K414</f>
        <v>9.1690880000000002E-2</v>
      </c>
      <c r="Z414" s="169">
        <v>0</v>
      </c>
      <c r="AA414" s="170">
        <f>Z414*K414</f>
        <v>0</v>
      </c>
      <c r="AR414" s="22" t="s">
        <v>324</v>
      </c>
      <c r="AT414" s="22" t="s">
        <v>237</v>
      </c>
      <c r="AU414" s="22" t="s">
        <v>102</v>
      </c>
      <c r="AY414" s="22" t="s">
        <v>160</v>
      </c>
      <c r="BE414" s="107">
        <f>IF(U414="základní",N414,0)</f>
        <v>0</v>
      </c>
      <c r="BF414" s="107">
        <f>IF(U414="snížená",N414,0)</f>
        <v>0</v>
      </c>
      <c r="BG414" s="107">
        <f>IF(U414="zákl. přenesená",N414,0)</f>
        <v>0</v>
      </c>
      <c r="BH414" s="107">
        <f>IF(U414="sníž. přenesená",N414,0)</f>
        <v>0</v>
      </c>
      <c r="BI414" s="107">
        <f>IF(U414="nulová",N414,0)</f>
        <v>0</v>
      </c>
      <c r="BJ414" s="22" t="s">
        <v>25</v>
      </c>
      <c r="BK414" s="107">
        <f>ROUND(L414*K414,2)</f>
        <v>0</v>
      </c>
      <c r="BL414" s="22" t="s">
        <v>236</v>
      </c>
      <c r="BM414" s="22" t="s">
        <v>753</v>
      </c>
    </row>
    <row r="415" spans="2:65" s="1" customFormat="1" ht="38.25" customHeight="1">
      <c r="B415" s="37"/>
      <c r="C415" s="164" t="s">
        <v>754</v>
      </c>
      <c r="D415" s="164" t="s">
        <v>161</v>
      </c>
      <c r="E415" s="165" t="s">
        <v>755</v>
      </c>
      <c r="F415" s="259" t="s">
        <v>756</v>
      </c>
      <c r="G415" s="259"/>
      <c r="H415" s="259"/>
      <c r="I415" s="259"/>
      <c r="J415" s="166" t="s">
        <v>164</v>
      </c>
      <c r="K415" s="167">
        <v>16.7</v>
      </c>
      <c r="L415" s="260">
        <v>0</v>
      </c>
      <c r="M415" s="261"/>
      <c r="N415" s="262">
        <f>ROUND(L415*K415,2)</f>
        <v>0</v>
      </c>
      <c r="O415" s="262"/>
      <c r="P415" s="262"/>
      <c r="Q415" s="262"/>
      <c r="R415" s="39"/>
      <c r="T415" s="168" t="s">
        <v>23</v>
      </c>
      <c r="U415" s="46" t="s">
        <v>47</v>
      </c>
      <c r="V415" s="38"/>
      <c r="W415" s="169">
        <f>V415*K415</f>
        <v>0</v>
      </c>
      <c r="X415" s="169">
        <v>1.0000000000000001E-5</v>
      </c>
      <c r="Y415" s="169">
        <f>X415*K415</f>
        <v>1.6699999999999999E-4</v>
      </c>
      <c r="Z415" s="169">
        <v>0</v>
      </c>
      <c r="AA415" s="170">
        <f>Z415*K415</f>
        <v>0</v>
      </c>
      <c r="AR415" s="22" t="s">
        <v>236</v>
      </c>
      <c r="AT415" s="22" t="s">
        <v>161</v>
      </c>
      <c r="AU415" s="22" t="s">
        <v>102</v>
      </c>
      <c r="AY415" s="22" t="s">
        <v>160</v>
      </c>
      <c r="BE415" s="107">
        <f>IF(U415="základní",N415,0)</f>
        <v>0</v>
      </c>
      <c r="BF415" s="107">
        <f>IF(U415="snížená",N415,0)</f>
        <v>0</v>
      </c>
      <c r="BG415" s="107">
        <f>IF(U415="zákl. přenesená",N415,0)</f>
        <v>0</v>
      </c>
      <c r="BH415" s="107">
        <f>IF(U415="sníž. přenesená",N415,0)</f>
        <v>0</v>
      </c>
      <c r="BI415" s="107">
        <f>IF(U415="nulová",N415,0)</f>
        <v>0</v>
      </c>
      <c r="BJ415" s="22" t="s">
        <v>25</v>
      </c>
      <c r="BK415" s="107">
        <f>ROUND(L415*K415,2)</f>
        <v>0</v>
      </c>
      <c r="BL415" s="22" t="s">
        <v>236</v>
      </c>
      <c r="BM415" s="22" t="s">
        <v>757</v>
      </c>
    </row>
    <row r="416" spans="2:65" s="12" customFormat="1" ht="16.5" customHeight="1">
      <c r="B416" s="187"/>
      <c r="C416" s="188"/>
      <c r="D416" s="188"/>
      <c r="E416" s="189" t="s">
        <v>23</v>
      </c>
      <c r="F416" s="279" t="s">
        <v>758</v>
      </c>
      <c r="G416" s="280"/>
      <c r="H416" s="280"/>
      <c r="I416" s="280"/>
      <c r="J416" s="188"/>
      <c r="K416" s="189" t="s">
        <v>23</v>
      </c>
      <c r="L416" s="188"/>
      <c r="M416" s="188"/>
      <c r="N416" s="188"/>
      <c r="O416" s="188"/>
      <c r="P416" s="188"/>
      <c r="Q416" s="188"/>
      <c r="R416" s="190"/>
      <c r="T416" s="191"/>
      <c r="U416" s="188"/>
      <c r="V416" s="188"/>
      <c r="W416" s="188"/>
      <c r="X416" s="188"/>
      <c r="Y416" s="188"/>
      <c r="Z416" s="188"/>
      <c r="AA416" s="192"/>
      <c r="AT416" s="193" t="s">
        <v>168</v>
      </c>
      <c r="AU416" s="193" t="s">
        <v>102</v>
      </c>
      <c r="AV416" s="12" t="s">
        <v>25</v>
      </c>
      <c r="AW416" s="12" t="s">
        <v>39</v>
      </c>
      <c r="AX416" s="12" t="s">
        <v>82</v>
      </c>
      <c r="AY416" s="193" t="s">
        <v>160</v>
      </c>
    </row>
    <row r="417" spans="2:65" s="10" customFormat="1" ht="16.5" customHeight="1">
      <c r="B417" s="171"/>
      <c r="C417" s="172"/>
      <c r="D417" s="172"/>
      <c r="E417" s="173" t="s">
        <v>23</v>
      </c>
      <c r="F417" s="275" t="s">
        <v>759</v>
      </c>
      <c r="G417" s="276"/>
      <c r="H417" s="276"/>
      <c r="I417" s="276"/>
      <c r="J417" s="172"/>
      <c r="K417" s="174">
        <v>16.7</v>
      </c>
      <c r="L417" s="172"/>
      <c r="M417" s="172"/>
      <c r="N417" s="172"/>
      <c r="O417" s="172"/>
      <c r="P417" s="172"/>
      <c r="Q417" s="172"/>
      <c r="R417" s="175"/>
      <c r="T417" s="176"/>
      <c r="U417" s="172"/>
      <c r="V417" s="172"/>
      <c r="W417" s="172"/>
      <c r="X417" s="172"/>
      <c r="Y417" s="172"/>
      <c r="Z417" s="172"/>
      <c r="AA417" s="177"/>
      <c r="AT417" s="178" t="s">
        <v>168</v>
      </c>
      <c r="AU417" s="178" t="s">
        <v>102</v>
      </c>
      <c r="AV417" s="10" t="s">
        <v>102</v>
      </c>
      <c r="AW417" s="10" t="s">
        <v>39</v>
      </c>
      <c r="AX417" s="10" t="s">
        <v>25</v>
      </c>
      <c r="AY417" s="178" t="s">
        <v>160</v>
      </c>
    </row>
    <row r="418" spans="2:65" s="1" customFormat="1" ht="16.5" customHeight="1">
      <c r="B418" s="37"/>
      <c r="C418" s="194" t="s">
        <v>760</v>
      </c>
      <c r="D418" s="194" t="s">
        <v>237</v>
      </c>
      <c r="E418" s="195" t="s">
        <v>761</v>
      </c>
      <c r="F418" s="271" t="s">
        <v>762</v>
      </c>
      <c r="G418" s="271"/>
      <c r="H418" s="271"/>
      <c r="I418" s="271"/>
      <c r="J418" s="196" t="s">
        <v>164</v>
      </c>
      <c r="K418" s="197">
        <v>18.37</v>
      </c>
      <c r="L418" s="272">
        <v>0</v>
      </c>
      <c r="M418" s="273"/>
      <c r="N418" s="274">
        <f>ROUND(L418*K418,2)</f>
        <v>0</v>
      </c>
      <c r="O418" s="262"/>
      <c r="P418" s="262"/>
      <c r="Q418" s="262"/>
      <c r="R418" s="39"/>
      <c r="T418" s="168" t="s">
        <v>23</v>
      </c>
      <c r="U418" s="46" t="s">
        <v>47</v>
      </c>
      <c r="V418" s="38"/>
      <c r="W418" s="169">
        <f>V418*K418</f>
        <v>0</v>
      </c>
      <c r="X418" s="169">
        <v>1E-3</v>
      </c>
      <c r="Y418" s="169">
        <f>X418*K418</f>
        <v>1.8370000000000001E-2</v>
      </c>
      <c r="Z418" s="169">
        <v>0</v>
      </c>
      <c r="AA418" s="170">
        <f>Z418*K418</f>
        <v>0</v>
      </c>
      <c r="AR418" s="22" t="s">
        <v>324</v>
      </c>
      <c r="AT418" s="22" t="s">
        <v>237</v>
      </c>
      <c r="AU418" s="22" t="s">
        <v>102</v>
      </c>
      <c r="AY418" s="22" t="s">
        <v>160</v>
      </c>
      <c r="BE418" s="107">
        <f>IF(U418="základní",N418,0)</f>
        <v>0</v>
      </c>
      <c r="BF418" s="107">
        <f>IF(U418="snížená",N418,0)</f>
        <v>0</v>
      </c>
      <c r="BG418" s="107">
        <f>IF(U418="zákl. přenesená",N418,0)</f>
        <v>0</v>
      </c>
      <c r="BH418" s="107">
        <f>IF(U418="sníž. přenesená",N418,0)</f>
        <v>0</v>
      </c>
      <c r="BI418" s="107">
        <f>IF(U418="nulová",N418,0)</f>
        <v>0</v>
      </c>
      <c r="BJ418" s="22" t="s">
        <v>25</v>
      </c>
      <c r="BK418" s="107">
        <f>ROUND(L418*K418,2)</f>
        <v>0</v>
      </c>
      <c r="BL418" s="22" t="s">
        <v>236</v>
      </c>
      <c r="BM418" s="22" t="s">
        <v>763</v>
      </c>
    </row>
    <row r="419" spans="2:65" s="1" customFormat="1" ht="25.5" customHeight="1">
      <c r="B419" s="37"/>
      <c r="C419" s="164" t="s">
        <v>764</v>
      </c>
      <c r="D419" s="164" t="s">
        <v>161</v>
      </c>
      <c r="E419" s="165" t="s">
        <v>765</v>
      </c>
      <c r="F419" s="259" t="s">
        <v>766</v>
      </c>
      <c r="G419" s="259"/>
      <c r="H419" s="259"/>
      <c r="I419" s="259"/>
      <c r="J419" s="166" t="s">
        <v>212</v>
      </c>
      <c r="K419" s="167">
        <v>4.2779999999999996</v>
      </c>
      <c r="L419" s="260">
        <v>0</v>
      </c>
      <c r="M419" s="261"/>
      <c r="N419" s="262">
        <f>ROUND(L419*K419,2)</f>
        <v>0</v>
      </c>
      <c r="O419" s="262"/>
      <c r="P419" s="262"/>
      <c r="Q419" s="262"/>
      <c r="R419" s="39"/>
      <c r="T419" s="168" t="s">
        <v>23</v>
      </c>
      <c r="U419" s="46" t="s">
        <v>47</v>
      </c>
      <c r="V419" s="38"/>
      <c r="W419" s="169">
        <f>V419*K419</f>
        <v>0</v>
      </c>
      <c r="X419" s="169">
        <v>0</v>
      </c>
      <c r="Y419" s="169">
        <f>X419*K419</f>
        <v>0</v>
      </c>
      <c r="Z419" s="169">
        <v>0</v>
      </c>
      <c r="AA419" s="170">
        <f>Z419*K419</f>
        <v>0</v>
      </c>
      <c r="AR419" s="22" t="s">
        <v>236</v>
      </c>
      <c r="AT419" s="22" t="s">
        <v>161</v>
      </c>
      <c r="AU419" s="22" t="s">
        <v>102</v>
      </c>
      <c r="AY419" s="22" t="s">
        <v>160</v>
      </c>
      <c r="BE419" s="107">
        <f>IF(U419="základní",N419,0)</f>
        <v>0</v>
      </c>
      <c r="BF419" s="107">
        <f>IF(U419="snížená",N419,0)</f>
        <v>0</v>
      </c>
      <c r="BG419" s="107">
        <f>IF(U419="zákl. přenesená",N419,0)</f>
        <v>0</v>
      </c>
      <c r="BH419" s="107">
        <f>IF(U419="sníž. přenesená",N419,0)</f>
        <v>0</v>
      </c>
      <c r="BI419" s="107">
        <f>IF(U419="nulová",N419,0)</f>
        <v>0</v>
      </c>
      <c r="BJ419" s="22" t="s">
        <v>25</v>
      </c>
      <c r="BK419" s="107">
        <f>ROUND(L419*K419,2)</f>
        <v>0</v>
      </c>
      <c r="BL419" s="22" t="s">
        <v>236</v>
      </c>
      <c r="BM419" s="22" t="s">
        <v>767</v>
      </c>
    </row>
    <row r="420" spans="2:65" s="9" customFormat="1" ht="29.85" customHeight="1">
      <c r="B420" s="153"/>
      <c r="C420" s="154"/>
      <c r="D420" s="163" t="s">
        <v>123</v>
      </c>
      <c r="E420" s="163"/>
      <c r="F420" s="163"/>
      <c r="G420" s="163"/>
      <c r="H420" s="163"/>
      <c r="I420" s="163"/>
      <c r="J420" s="163"/>
      <c r="K420" s="163"/>
      <c r="L420" s="163"/>
      <c r="M420" s="163"/>
      <c r="N420" s="254">
        <f>BK420</f>
        <v>0</v>
      </c>
      <c r="O420" s="255"/>
      <c r="P420" s="255"/>
      <c r="Q420" s="255"/>
      <c r="R420" s="156"/>
      <c r="T420" s="157"/>
      <c r="U420" s="154"/>
      <c r="V420" s="154"/>
      <c r="W420" s="158">
        <f>W421</f>
        <v>0</v>
      </c>
      <c r="X420" s="154"/>
      <c r="Y420" s="158">
        <f>Y421</f>
        <v>2.9E-4</v>
      </c>
      <c r="Z420" s="154"/>
      <c r="AA420" s="159">
        <f>AA421</f>
        <v>0</v>
      </c>
      <c r="AR420" s="160" t="s">
        <v>102</v>
      </c>
      <c r="AT420" s="161" t="s">
        <v>81</v>
      </c>
      <c r="AU420" s="161" t="s">
        <v>25</v>
      </c>
      <c r="AY420" s="160" t="s">
        <v>160</v>
      </c>
      <c r="BK420" s="162">
        <f>BK421</f>
        <v>0</v>
      </c>
    </row>
    <row r="421" spans="2:65" s="1" customFormat="1" ht="16.5" customHeight="1">
      <c r="B421" s="37"/>
      <c r="C421" s="164" t="s">
        <v>768</v>
      </c>
      <c r="D421" s="164" t="s">
        <v>161</v>
      </c>
      <c r="E421" s="165" t="s">
        <v>769</v>
      </c>
      <c r="F421" s="259" t="s">
        <v>770</v>
      </c>
      <c r="G421" s="259"/>
      <c r="H421" s="259"/>
      <c r="I421" s="259"/>
      <c r="J421" s="166" t="s">
        <v>234</v>
      </c>
      <c r="K421" s="167">
        <v>1</v>
      </c>
      <c r="L421" s="260">
        <v>0</v>
      </c>
      <c r="M421" s="261"/>
      <c r="N421" s="262">
        <f>ROUND(L421*K421,2)</f>
        <v>0</v>
      </c>
      <c r="O421" s="262"/>
      <c r="P421" s="262"/>
      <c r="Q421" s="262"/>
      <c r="R421" s="39"/>
      <c r="T421" s="168" t="s">
        <v>23</v>
      </c>
      <c r="U421" s="46" t="s">
        <v>47</v>
      </c>
      <c r="V421" s="38"/>
      <c r="W421" s="169">
        <f>V421*K421</f>
        <v>0</v>
      </c>
      <c r="X421" s="169">
        <v>2.9E-4</v>
      </c>
      <c r="Y421" s="169">
        <f>X421*K421</f>
        <v>2.9E-4</v>
      </c>
      <c r="Z421" s="169">
        <v>0</v>
      </c>
      <c r="AA421" s="170">
        <f>Z421*K421</f>
        <v>0</v>
      </c>
      <c r="AR421" s="22" t="s">
        <v>236</v>
      </c>
      <c r="AT421" s="22" t="s">
        <v>161</v>
      </c>
      <c r="AU421" s="22" t="s">
        <v>102</v>
      </c>
      <c r="AY421" s="22" t="s">
        <v>160</v>
      </c>
      <c r="BE421" s="107">
        <f>IF(U421="základní",N421,0)</f>
        <v>0</v>
      </c>
      <c r="BF421" s="107">
        <f>IF(U421="snížená",N421,0)</f>
        <v>0</v>
      </c>
      <c r="BG421" s="107">
        <f>IF(U421="zákl. přenesená",N421,0)</f>
        <v>0</v>
      </c>
      <c r="BH421" s="107">
        <f>IF(U421="sníž. přenesená",N421,0)</f>
        <v>0</v>
      </c>
      <c r="BI421" s="107">
        <f>IF(U421="nulová",N421,0)</f>
        <v>0</v>
      </c>
      <c r="BJ421" s="22" t="s">
        <v>25</v>
      </c>
      <c r="BK421" s="107">
        <f>ROUND(L421*K421,2)</f>
        <v>0</v>
      </c>
      <c r="BL421" s="22" t="s">
        <v>236</v>
      </c>
      <c r="BM421" s="22" t="s">
        <v>771</v>
      </c>
    </row>
    <row r="422" spans="2:65" s="9" customFormat="1" ht="29.85" customHeight="1">
      <c r="B422" s="153"/>
      <c r="C422" s="154"/>
      <c r="D422" s="163" t="s">
        <v>124</v>
      </c>
      <c r="E422" s="163"/>
      <c r="F422" s="163"/>
      <c r="G422" s="163"/>
      <c r="H422" s="163"/>
      <c r="I422" s="163"/>
      <c r="J422" s="163"/>
      <c r="K422" s="163"/>
      <c r="L422" s="163"/>
      <c r="M422" s="163"/>
      <c r="N422" s="254">
        <f>BK422</f>
        <v>0</v>
      </c>
      <c r="O422" s="255"/>
      <c r="P422" s="255"/>
      <c r="Q422" s="255"/>
      <c r="R422" s="156"/>
      <c r="T422" s="157"/>
      <c r="U422" s="154"/>
      <c r="V422" s="154"/>
      <c r="W422" s="158">
        <f>SUM(W423:W424)</f>
        <v>0</v>
      </c>
      <c r="X422" s="154"/>
      <c r="Y422" s="158">
        <f>SUM(Y423:Y424)</f>
        <v>0</v>
      </c>
      <c r="Z422" s="154"/>
      <c r="AA422" s="159">
        <f>SUM(AA423:AA424)</f>
        <v>0</v>
      </c>
      <c r="AR422" s="160" t="s">
        <v>102</v>
      </c>
      <c r="AT422" s="161" t="s">
        <v>81</v>
      </c>
      <c r="AU422" s="161" t="s">
        <v>25</v>
      </c>
      <c r="AY422" s="160" t="s">
        <v>160</v>
      </c>
      <c r="BK422" s="162">
        <f>SUM(BK423:BK424)</f>
        <v>0</v>
      </c>
    </row>
    <row r="423" spans="2:65" s="1" customFormat="1" ht="25.5" customHeight="1">
      <c r="B423" s="37"/>
      <c r="C423" s="164" t="s">
        <v>772</v>
      </c>
      <c r="D423" s="164" t="s">
        <v>161</v>
      </c>
      <c r="E423" s="165" t="s">
        <v>773</v>
      </c>
      <c r="F423" s="259" t="s">
        <v>774</v>
      </c>
      <c r="G423" s="259"/>
      <c r="H423" s="259"/>
      <c r="I423" s="259"/>
      <c r="J423" s="166" t="s">
        <v>234</v>
      </c>
      <c r="K423" s="167">
        <v>3</v>
      </c>
      <c r="L423" s="260">
        <v>0</v>
      </c>
      <c r="M423" s="261"/>
      <c r="N423" s="262">
        <f>ROUND(L423*K423,2)</f>
        <v>0</v>
      </c>
      <c r="O423" s="262"/>
      <c r="P423" s="262"/>
      <c r="Q423" s="262"/>
      <c r="R423" s="39"/>
      <c r="T423" s="168" t="s">
        <v>23</v>
      </c>
      <c r="U423" s="46" t="s">
        <v>47</v>
      </c>
      <c r="V423" s="38"/>
      <c r="W423" s="169">
        <f>V423*K423</f>
        <v>0</v>
      </c>
      <c r="X423" s="169">
        <v>0</v>
      </c>
      <c r="Y423" s="169">
        <f>X423*K423</f>
        <v>0</v>
      </c>
      <c r="Z423" s="169">
        <v>0</v>
      </c>
      <c r="AA423" s="170">
        <f>Z423*K423</f>
        <v>0</v>
      </c>
      <c r="AR423" s="22" t="s">
        <v>236</v>
      </c>
      <c r="AT423" s="22" t="s">
        <v>161</v>
      </c>
      <c r="AU423" s="22" t="s">
        <v>102</v>
      </c>
      <c r="AY423" s="22" t="s">
        <v>160</v>
      </c>
      <c r="BE423" s="107">
        <f>IF(U423="základní",N423,0)</f>
        <v>0</v>
      </c>
      <c r="BF423" s="107">
        <f>IF(U423="snížená",N423,0)</f>
        <v>0</v>
      </c>
      <c r="BG423" s="107">
        <f>IF(U423="zákl. přenesená",N423,0)</f>
        <v>0</v>
      </c>
      <c r="BH423" s="107">
        <f>IF(U423="sníž. přenesená",N423,0)</f>
        <v>0</v>
      </c>
      <c r="BI423" s="107">
        <f>IF(U423="nulová",N423,0)</f>
        <v>0</v>
      </c>
      <c r="BJ423" s="22" t="s">
        <v>25</v>
      </c>
      <c r="BK423" s="107">
        <f>ROUND(L423*K423,2)</f>
        <v>0</v>
      </c>
      <c r="BL423" s="22" t="s">
        <v>236</v>
      </c>
      <c r="BM423" s="22" t="s">
        <v>775</v>
      </c>
    </row>
    <row r="424" spans="2:65" s="1" customFormat="1" ht="25.5" customHeight="1">
      <c r="B424" s="37"/>
      <c r="C424" s="164" t="s">
        <v>776</v>
      </c>
      <c r="D424" s="164" t="s">
        <v>161</v>
      </c>
      <c r="E424" s="165" t="s">
        <v>777</v>
      </c>
      <c r="F424" s="259" t="s">
        <v>778</v>
      </c>
      <c r="G424" s="259"/>
      <c r="H424" s="259"/>
      <c r="I424" s="259"/>
      <c r="J424" s="166" t="s">
        <v>234</v>
      </c>
      <c r="K424" s="167">
        <v>1</v>
      </c>
      <c r="L424" s="260">
        <v>0</v>
      </c>
      <c r="M424" s="261"/>
      <c r="N424" s="262">
        <f>ROUND(L424*K424,2)</f>
        <v>0</v>
      </c>
      <c r="O424" s="262"/>
      <c r="P424" s="262"/>
      <c r="Q424" s="262"/>
      <c r="R424" s="39"/>
      <c r="T424" s="168" t="s">
        <v>23</v>
      </c>
      <c r="U424" s="46" t="s">
        <v>47</v>
      </c>
      <c r="V424" s="38"/>
      <c r="W424" s="169">
        <f>V424*K424</f>
        <v>0</v>
      </c>
      <c r="X424" s="169">
        <v>0</v>
      </c>
      <c r="Y424" s="169">
        <f>X424*K424</f>
        <v>0</v>
      </c>
      <c r="Z424" s="169">
        <v>0</v>
      </c>
      <c r="AA424" s="170">
        <f>Z424*K424</f>
        <v>0</v>
      </c>
      <c r="AR424" s="22" t="s">
        <v>236</v>
      </c>
      <c r="AT424" s="22" t="s">
        <v>161</v>
      </c>
      <c r="AU424" s="22" t="s">
        <v>102</v>
      </c>
      <c r="AY424" s="22" t="s">
        <v>160</v>
      </c>
      <c r="BE424" s="107">
        <f>IF(U424="základní",N424,0)</f>
        <v>0</v>
      </c>
      <c r="BF424" s="107">
        <f>IF(U424="snížená",N424,0)</f>
        <v>0</v>
      </c>
      <c r="BG424" s="107">
        <f>IF(U424="zákl. přenesená",N424,0)</f>
        <v>0</v>
      </c>
      <c r="BH424" s="107">
        <f>IF(U424="sníž. přenesená",N424,0)</f>
        <v>0</v>
      </c>
      <c r="BI424" s="107">
        <f>IF(U424="nulová",N424,0)</f>
        <v>0</v>
      </c>
      <c r="BJ424" s="22" t="s">
        <v>25</v>
      </c>
      <c r="BK424" s="107">
        <f>ROUND(L424*K424,2)</f>
        <v>0</v>
      </c>
      <c r="BL424" s="22" t="s">
        <v>236</v>
      </c>
      <c r="BM424" s="22" t="s">
        <v>779</v>
      </c>
    </row>
    <row r="425" spans="2:65" s="9" customFormat="1" ht="29.85" customHeight="1">
      <c r="B425" s="153"/>
      <c r="C425" s="154"/>
      <c r="D425" s="163" t="s">
        <v>125</v>
      </c>
      <c r="E425" s="163"/>
      <c r="F425" s="163"/>
      <c r="G425" s="163"/>
      <c r="H425" s="163"/>
      <c r="I425" s="163"/>
      <c r="J425" s="163"/>
      <c r="K425" s="163"/>
      <c r="L425" s="163"/>
      <c r="M425" s="163"/>
      <c r="N425" s="254">
        <f>BK425</f>
        <v>0</v>
      </c>
      <c r="O425" s="255"/>
      <c r="P425" s="255"/>
      <c r="Q425" s="255"/>
      <c r="R425" s="156"/>
      <c r="T425" s="157"/>
      <c r="U425" s="154"/>
      <c r="V425" s="154"/>
      <c r="W425" s="158">
        <f>SUM(W426:W444)</f>
        <v>0</v>
      </c>
      <c r="X425" s="154"/>
      <c r="Y425" s="158">
        <f>SUM(Y426:Y444)</f>
        <v>0</v>
      </c>
      <c r="Z425" s="154"/>
      <c r="AA425" s="159">
        <f>SUM(AA426:AA444)</f>
        <v>0</v>
      </c>
      <c r="AR425" s="160" t="s">
        <v>102</v>
      </c>
      <c r="AT425" s="161" t="s">
        <v>81</v>
      </c>
      <c r="AU425" s="161" t="s">
        <v>25</v>
      </c>
      <c r="AY425" s="160" t="s">
        <v>160</v>
      </c>
      <c r="BK425" s="162">
        <f>SUM(BK426:BK444)</f>
        <v>0</v>
      </c>
    </row>
    <row r="426" spans="2:65" s="1" customFormat="1" ht="16.5" customHeight="1">
      <c r="B426" s="37"/>
      <c r="C426" s="194" t="s">
        <v>780</v>
      </c>
      <c r="D426" s="194" t="s">
        <v>237</v>
      </c>
      <c r="E426" s="195" t="s">
        <v>781</v>
      </c>
      <c r="F426" s="271" t="s">
        <v>782</v>
      </c>
      <c r="G426" s="271"/>
      <c r="H426" s="271"/>
      <c r="I426" s="271"/>
      <c r="J426" s="196" t="s">
        <v>783</v>
      </c>
      <c r="K426" s="197">
        <v>8</v>
      </c>
      <c r="L426" s="272">
        <v>0</v>
      </c>
      <c r="M426" s="273"/>
      <c r="N426" s="274">
        <f t="shared" ref="N426:N444" si="55">ROUND(L426*K426,2)</f>
        <v>0</v>
      </c>
      <c r="O426" s="262"/>
      <c r="P426" s="262"/>
      <c r="Q426" s="262"/>
      <c r="R426" s="39"/>
      <c r="T426" s="168" t="s">
        <v>23</v>
      </c>
      <c r="U426" s="46" t="s">
        <v>47</v>
      </c>
      <c r="V426" s="38"/>
      <c r="W426" s="169">
        <f t="shared" ref="W426:W444" si="56">V426*K426</f>
        <v>0</v>
      </c>
      <c r="X426" s="169">
        <v>0</v>
      </c>
      <c r="Y426" s="169">
        <f t="shared" ref="Y426:Y444" si="57">X426*K426</f>
        <v>0</v>
      </c>
      <c r="Z426" s="169">
        <v>0</v>
      </c>
      <c r="AA426" s="170">
        <f t="shared" ref="AA426:AA444" si="58">Z426*K426</f>
        <v>0</v>
      </c>
      <c r="AR426" s="22" t="s">
        <v>324</v>
      </c>
      <c r="AT426" s="22" t="s">
        <v>237</v>
      </c>
      <c r="AU426" s="22" t="s">
        <v>102</v>
      </c>
      <c r="AY426" s="22" t="s">
        <v>160</v>
      </c>
      <c r="BE426" s="107">
        <f t="shared" ref="BE426:BE444" si="59">IF(U426="základní",N426,0)</f>
        <v>0</v>
      </c>
      <c r="BF426" s="107">
        <f t="shared" ref="BF426:BF444" si="60">IF(U426="snížená",N426,0)</f>
        <v>0</v>
      </c>
      <c r="BG426" s="107">
        <f t="shared" ref="BG426:BG444" si="61">IF(U426="zákl. přenesená",N426,0)</f>
        <v>0</v>
      </c>
      <c r="BH426" s="107">
        <f t="shared" ref="BH426:BH444" si="62">IF(U426="sníž. přenesená",N426,0)</f>
        <v>0</v>
      </c>
      <c r="BI426" s="107">
        <f t="shared" ref="BI426:BI444" si="63">IF(U426="nulová",N426,0)</f>
        <v>0</v>
      </c>
      <c r="BJ426" s="22" t="s">
        <v>25</v>
      </c>
      <c r="BK426" s="107">
        <f t="shared" ref="BK426:BK444" si="64">ROUND(L426*K426,2)</f>
        <v>0</v>
      </c>
      <c r="BL426" s="22" t="s">
        <v>236</v>
      </c>
      <c r="BM426" s="22" t="s">
        <v>784</v>
      </c>
    </row>
    <row r="427" spans="2:65" s="1" customFormat="1" ht="16.5" customHeight="1">
      <c r="B427" s="37"/>
      <c r="C427" s="194" t="s">
        <v>785</v>
      </c>
      <c r="D427" s="194" t="s">
        <v>237</v>
      </c>
      <c r="E427" s="195" t="s">
        <v>786</v>
      </c>
      <c r="F427" s="271" t="s">
        <v>787</v>
      </c>
      <c r="G427" s="271"/>
      <c r="H427" s="271"/>
      <c r="I427" s="271"/>
      <c r="J427" s="196" t="s">
        <v>783</v>
      </c>
      <c r="K427" s="197">
        <v>8</v>
      </c>
      <c r="L427" s="272">
        <v>0</v>
      </c>
      <c r="M427" s="273"/>
      <c r="N427" s="274">
        <f t="shared" si="55"/>
        <v>0</v>
      </c>
      <c r="O427" s="262"/>
      <c r="P427" s="262"/>
      <c r="Q427" s="262"/>
      <c r="R427" s="39"/>
      <c r="T427" s="168" t="s">
        <v>23</v>
      </c>
      <c r="U427" s="46" t="s">
        <v>47</v>
      </c>
      <c r="V427" s="38"/>
      <c r="W427" s="169">
        <f t="shared" si="56"/>
        <v>0</v>
      </c>
      <c r="X427" s="169">
        <v>0</v>
      </c>
      <c r="Y427" s="169">
        <f t="shared" si="57"/>
        <v>0</v>
      </c>
      <c r="Z427" s="169">
        <v>0</v>
      </c>
      <c r="AA427" s="170">
        <f t="shared" si="58"/>
        <v>0</v>
      </c>
      <c r="AR427" s="22" t="s">
        <v>324</v>
      </c>
      <c r="AT427" s="22" t="s">
        <v>237</v>
      </c>
      <c r="AU427" s="22" t="s">
        <v>102</v>
      </c>
      <c r="AY427" s="22" t="s">
        <v>160</v>
      </c>
      <c r="BE427" s="107">
        <f t="shared" si="59"/>
        <v>0</v>
      </c>
      <c r="BF427" s="107">
        <f t="shared" si="60"/>
        <v>0</v>
      </c>
      <c r="BG427" s="107">
        <f t="shared" si="61"/>
        <v>0</v>
      </c>
      <c r="BH427" s="107">
        <f t="shared" si="62"/>
        <v>0</v>
      </c>
      <c r="BI427" s="107">
        <f t="shared" si="63"/>
        <v>0</v>
      </c>
      <c r="BJ427" s="22" t="s">
        <v>25</v>
      </c>
      <c r="BK427" s="107">
        <f t="shared" si="64"/>
        <v>0</v>
      </c>
      <c r="BL427" s="22" t="s">
        <v>236</v>
      </c>
      <c r="BM427" s="22" t="s">
        <v>788</v>
      </c>
    </row>
    <row r="428" spans="2:65" s="1" customFormat="1" ht="16.5" customHeight="1">
      <c r="B428" s="37"/>
      <c r="C428" s="194" t="s">
        <v>789</v>
      </c>
      <c r="D428" s="194" t="s">
        <v>237</v>
      </c>
      <c r="E428" s="195" t="s">
        <v>790</v>
      </c>
      <c r="F428" s="271" t="s">
        <v>791</v>
      </c>
      <c r="G428" s="271"/>
      <c r="H428" s="271"/>
      <c r="I428" s="271"/>
      <c r="J428" s="196" t="s">
        <v>783</v>
      </c>
      <c r="K428" s="197">
        <v>30</v>
      </c>
      <c r="L428" s="272">
        <v>0</v>
      </c>
      <c r="M428" s="273"/>
      <c r="N428" s="274">
        <f t="shared" si="55"/>
        <v>0</v>
      </c>
      <c r="O428" s="262"/>
      <c r="P428" s="262"/>
      <c r="Q428" s="262"/>
      <c r="R428" s="39"/>
      <c r="T428" s="168" t="s">
        <v>23</v>
      </c>
      <c r="U428" s="46" t="s">
        <v>47</v>
      </c>
      <c r="V428" s="38"/>
      <c r="W428" s="169">
        <f t="shared" si="56"/>
        <v>0</v>
      </c>
      <c r="X428" s="169">
        <v>0</v>
      </c>
      <c r="Y428" s="169">
        <f t="shared" si="57"/>
        <v>0</v>
      </c>
      <c r="Z428" s="169">
        <v>0</v>
      </c>
      <c r="AA428" s="170">
        <f t="shared" si="58"/>
        <v>0</v>
      </c>
      <c r="AR428" s="22" t="s">
        <v>324</v>
      </c>
      <c r="AT428" s="22" t="s">
        <v>237</v>
      </c>
      <c r="AU428" s="22" t="s">
        <v>102</v>
      </c>
      <c r="AY428" s="22" t="s">
        <v>160</v>
      </c>
      <c r="BE428" s="107">
        <f t="shared" si="59"/>
        <v>0</v>
      </c>
      <c r="BF428" s="107">
        <f t="shared" si="60"/>
        <v>0</v>
      </c>
      <c r="BG428" s="107">
        <f t="shared" si="61"/>
        <v>0</v>
      </c>
      <c r="BH428" s="107">
        <f t="shared" si="62"/>
        <v>0</v>
      </c>
      <c r="BI428" s="107">
        <f t="shared" si="63"/>
        <v>0</v>
      </c>
      <c r="BJ428" s="22" t="s">
        <v>25</v>
      </c>
      <c r="BK428" s="107">
        <f t="shared" si="64"/>
        <v>0</v>
      </c>
      <c r="BL428" s="22" t="s">
        <v>236</v>
      </c>
      <c r="BM428" s="22" t="s">
        <v>792</v>
      </c>
    </row>
    <row r="429" spans="2:65" s="1" customFormat="1" ht="16.5" customHeight="1">
      <c r="B429" s="37"/>
      <c r="C429" s="194" t="s">
        <v>793</v>
      </c>
      <c r="D429" s="194" t="s">
        <v>237</v>
      </c>
      <c r="E429" s="195" t="s">
        <v>794</v>
      </c>
      <c r="F429" s="271" t="s">
        <v>795</v>
      </c>
      <c r="G429" s="271"/>
      <c r="H429" s="271"/>
      <c r="I429" s="271"/>
      <c r="J429" s="196" t="s">
        <v>783</v>
      </c>
      <c r="K429" s="197">
        <v>20</v>
      </c>
      <c r="L429" s="272">
        <v>0</v>
      </c>
      <c r="M429" s="273"/>
      <c r="N429" s="274">
        <f t="shared" si="55"/>
        <v>0</v>
      </c>
      <c r="O429" s="262"/>
      <c r="P429" s="262"/>
      <c r="Q429" s="262"/>
      <c r="R429" s="39"/>
      <c r="T429" s="168" t="s">
        <v>23</v>
      </c>
      <c r="U429" s="46" t="s">
        <v>47</v>
      </c>
      <c r="V429" s="38"/>
      <c r="W429" s="169">
        <f t="shared" si="56"/>
        <v>0</v>
      </c>
      <c r="X429" s="169">
        <v>0</v>
      </c>
      <c r="Y429" s="169">
        <f t="shared" si="57"/>
        <v>0</v>
      </c>
      <c r="Z429" s="169">
        <v>0</v>
      </c>
      <c r="AA429" s="170">
        <f t="shared" si="58"/>
        <v>0</v>
      </c>
      <c r="AR429" s="22" t="s">
        <v>324</v>
      </c>
      <c r="AT429" s="22" t="s">
        <v>237</v>
      </c>
      <c r="AU429" s="22" t="s">
        <v>102</v>
      </c>
      <c r="AY429" s="22" t="s">
        <v>160</v>
      </c>
      <c r="BE429" s="107">
        <f t="shared" si="59"/>
        <v>0</v>
      </c>
      <c r="BF429" s="107">
        <f t="shared" si="60"/>
        <v>0</v>
      </c>
      <c r="BG429" s="107">
        <f t="shared" si="61"/>
        <v>0</v>
      </c>
      <c r="BH429" s="107">
        <f t="shared" si="62"/>
        <v>0</v>
      </c>
      <c r="BI429" s="107">
        <f t="shared" si="63"/>
        <v>0</v>
      </c>
      <c r="BJ429" s="22" t="s">
        <v>25</v>
      </c>
      <c r="BK429" s="107">
        <f t="shared" si="64"/>
        <v>0</v>
      </c>
      <c r="BL429" s="22" t="s">
        <v>236</v>
      </c>
      <c r="BM429" s="22" t="s">
        <v>796</v>
      </c>
    </row>
    <row r="430" spans="2:65" s="1" customFormat="1" ht="16.5" customHeight="1">
      <c r="B430" s="37"/>
      <c r="C430" s="194" t="s">
        <v>797</v>
      </c>
      <c r="D430" s="194" t="s">
        <v>237</v>
      </c>
      <c r="E430" s="195" t="s">
        <v>798</v>
      </c>
      <c r="F430" s="271" t="s">
        <v>799</v>
      </c>
      <c r="G430" s="271"/>
      <c r="H430" s="271"/>
      <c r="I430" s="271"/>
      <c r="J430" s="196" t="s">
        <v>783</v>
      </c>
      <c r="K430" s="197">
        <v>32</v>
      </c>
      <c r="L430" s="272">
        <v>0</v>
      </c>
      <c r="M430" s="273"/>
      <c r="N430" s="274">
        <f t="shared" si="55"/>
        <v>0</v>
      </c>
      <c r="O430" s="262"/>
      <c r="P430" s="262"/>
      <c r="Q430" s="262"/>
      <c r="R430" s="39"/>
      <c r="T430" s="168" t="s">
        <v>23</v>
      </c>
      <c r="U430" s="46" t="s">
        <v>47</v>
      </c>
      <c r="V430" s="38"/>
      <c r="W430" s="169">
        <f t="shared" si="56"/>
        <v>0</v>
      </c>
      <c r="X430" s="169">
        <v>0</v>
      </c>
      <c r="Y430" s="169">
        <f t="shared" si="57"/>
        <v>0</v>
      </c>
      <c r="Z430" s="169">
        <v>0</v>
      </c>
      <c r="AA430" s="170">
        <f t="shared" si="58"/>
        <v>0</v>
      </c>
      <c r="AR430" s="22" t="s">
        <v>324</v>
      </c>
      <c r="AT430" s="22" t="s">
        <v>237</v>
      </c>
      <c r="AU430" s="22" t="s">
        <v>102</v>
      </c>
      <c r="AY430" s="22" t="s">
        <v>160</v>
      </c>
      <c r="BE430" s="107">
        <f t="shared" si="59"/>
        <v>0</v>
      </c>
      <c r="BF430" s="107">
        <f t="shared" si="60"/>
        <v>0</v>
      </c>
      <c r="BG430" s="107">
        <f t="shared" si="61"/>
        <v>0</v>
      </c>
      <c r="BH430" s="107">
        <f t="shared" si="62"/>
        <v>0</v>
      </c>
      <c r="BI430" s="107">
        <f t="shared" si="63"/>
        <v>0</v>
      </c>
      <c r="BJ430" s="22" t="s">
        <v>25</v>
      </c>
      <c r="BK430" s="107">
        <f t="shared" si="64"/>
        <v>0</v>
      </c>
      <c r="BL430" s="22" t="s">
        <v>236</v>
      </c>
      <c r="BM430" s="22" t="s">
        <v>800</v>
      </c>
    </row>
    <row r="431" spans="2:65" s="1" customFormat="1" ht="16.5" customHeight="1">
      <c r="B431" s="37"/>
      <c r="C431" s="194" t="s">
        <v>801</v>
      </c>
      <c r="D431" s="194" t="s">
        <v>237</v>
      </c>
      <c r="E431" s="195" t="s">
        <v>802</v>
      </c>
      <c r="F431" s="271" t="s">
        <v>803</v>
      </c>
      <c r="G431" s="271"/>
      <c r="H431" s="271"/>
      <c r="I431" s="271"/>
      <c r="J431" s="196" t="s">
        <v>783</v>
      </c>
      <c r="K431" s="197">
        <v>60</v>
      </c>
      <c r="L431" s="272">
        <v>0</v>
      </c>
      <c r="M431" s="273"/>
      <c r="N431" s="274">
        <f t="shared" si="55"/>
        <v>0</v>
      </c>
      <c r="O431" s="262"/>
      <c r="P431" s="262"/>
      <c r="Q431" s="262"/>
      <c r="R431" s="39"/>
      <c r="T431" s="168" t="s">
        <v>23</v>
      </c>
      <c r="U431" s="46" t="s">
        <v>47</v>
      </c>
      <c r="V431" s="38"/>
      <c r="W431" s="169">
        <f t="shared" si="56"/>
        <v>0</v>
      </c>
      <c r="X431" s="169">
        <v>0</v>
      </c>
      <c r="Y431" s="169">
        <f t="shared" si="57"/>
        <v>0</v>
      </c>
      <c r="Z431" s="169">
        <v>0</v>
      </c>
      <c r="AA431" s="170">
        <f t="shared" si="58"/>
        <v>0</v>
      </c>
      <c r="AR431" s="22" t="s">
        <v>324</v>
      </c>
      <c r="AT431" s="22" t="s">
        <v>237</v>
      </c>
      <c r="AU431" s="22" t="s">
        <v>102</v>
      </c>
      <c r="AY431" s="22" t="s">
        <v>160</v>
      </c>
      <c r="BE431" s="107">
        <f t="shared" si="59"/>
        <v>0</v>
      </c>
      <c r="BF431" s="107">
        <f t="shared" si="60"/>
        <v>0</v>
      </c>
      <c r="BG431" s="107">
        <f t="shared" si="61"/>
        <v>0</v>
      </c>
      <c r="BH431" s="107">
        <f t="shared" si="62"/>
        <v>0</v>
      </c>
      <c r="BI431" s="107">
        <f t="shared" si="63"/>
        <v>0</v>
      </c>
      <c r="BJ431" s="22" t="s">
        <v>25</v>
      </c>
      <c r="BK431" s="107">
        <f t="shared" si="64"/>
        <v>0</v>
      </c>
      <c r="BL431" s="22" t="s">
        <v>236</v>
      </c>
      <c r="BM431" s="22" t="s">
        <v>804</v>
      </c>
    </row>
    <row r="432" spans="2:65" s="1" customFormat="1" ht="16.5" customHeight="1">
      <c r="B432" s="37"/>
      <c r="C432" s="194" t="s">
        <v>805</v>
      </c>
      <c r="D432" s="194" t="s">
        <v>237</v>
      </c>
      <c r="E432" s="195" t="s">
        <v>806</v>
      </c>
      <c r="F432" s="271" t="s">
        <v>807</v>
      </c>
      <c r="G432" s="271"/>
      <c r="H432" s="271"/>
      <c r="I432" s="271"/>
      <c r="J432" s="196" t="s">
        <v>783</v>
      </c>
      <c r="K432" s="197">
        <v>50</v>
      </c>
      <c r="L432" s="272">
        <v>0</v>
      </c>
      <c r="M432" s="273"/>
      <c r="N432" s="274">
        <f t="shared" si="55"/>
        <v>0</v>
      </c>
      <c r="O432" s="262"/>
      <c r="P432" s="262"/>
      <c r="Q432" s="262"/>
      <c r="R432" s="39"/>
      <c r="T432" s="168" t="s">
        <v>23</v>
      </c>
      <c r="U432" s="46" t="s">
        <v>47</v>
      </c>
      <c r="V432" s="38"/>
      <c r="W432" s="169">
        <f t="shared" si="56"/>
        <v>0</v>
      </c>
      <c r="X432" s="169">
        <v>0</v>
      </c>
      <c r="Y432" s="169">
        <f t="shared" si="57"/>
        <v>0</v>
      </c>
      <c r="Z432" s="169">
        <v>0</v>
      </c>
      <c r="AA432" s="170">
        <f t="shared" si="58"/>
        <v>0</v>
      </c>
      <c r="AR432" s="22" t="s">
        <v>324</v>
      </c>
      <c r="AT432" s="22" t="s">
        <v>237</v>
      </c>
      <c r="AU432" s="22" t="s">
        <v>102</v>
      </c>
      <c r="AY432" s="22" t="s">
        <v>160</v>
      </c>
      <c r="BE432" s="107">
        <f t="shared" si="59"/>
        <v>0</v>
      </c>
      <c r="BF432" s="107">
        <f t="shared" si="60"/>
        <v>0</v>
      </c>
      <c r="BG432" s="107">
        <f t="shared" si="61"/>
        <v>0</v>
      </c>
      <c r="BH432" s="107">
        <f t="shared" si="62"/>
        <v>0</v>
      </c>
      <c r="BI432" s="107">
        <f t="shared" si="63"/>
        <v>0</v>
      </c>
      <c r="BJ432" s="22" t="s">
        <v>25</v>
      </c>
      <c r="BK432" s="107">
        <f t="shared" si="64"/>
        <v>0</v>
      </c>
      <c r="BL432" s="22" t="s">
        <v>236</v>
      </c>
      <c r="BM432" s="22" t="s">
        <v>808</v>
      </c>
    </row>
    <row r="433" spans="2:65" s="1" customFormat="1" ht="16.5" customHeight="1">
      <c r="B433" s="37"/>
      <c r="C433" s="194" t="s">
        <v>809</v>
      </c>
      <c r="D433" s="194" t="s">
        <v>237</v>
      </c>
      <c r="E433" s="195" t="s">
        <v>810</v>
      </c>
      <c r="F433" s="271" t="s">
        <v>811</v>
      </c>
      <c r="G433" s="271"/>
      <c r="H433" s="271"/>
      <c r="I433" s="271"/>
      <c r="J433" s="196" t="s">
        <v>783</v>
      </c>
      <c r="K433" s="197">
        <v>8</v>
      </c>
      <c r="L433" s="272">
        <v>0</v>
      </c>
      <c r="M433" s="273"/>
      <c r="N433" s="274">
        <f t="shared" si="55"/>
        <v>0</v>
      </c>
      <c r="O433" s="262"/>
      <c r="P433" s="262"/>
      <c r="Q433" s="262"/>
      <c r="R433" s="39"/>
      <c r="T433" s="168" t="s">
        <v>23</v>
      </c>
      <c r="U433" s="46" t="s">
        <v>47</v>
      </c>
      <c r="V433" s="38"/>
      <c r="W433" s="169">
        <f t="shared" si="56"/>
        <v>0</v>
      </c>
      <c r="X433" s="169">
        <v>0</v>
      </c>
      <c r="Y433" s="169">
        <f t="shared" si="57"/>
        <v>0</v>
      </c>
      <c r="Z433" s="169">
        <v>0</v>
      </c>
      <c r="AA433" s="170">
        <f t="shared" si="58"/>
        <v>0</v>
      </c>
      <c r="AR433" s="22" t="s">
        <v>324</v>
      </c>
      <c r="AT433" s="22" t="s">
        <v>237</v>
      </c>
      <c r="AU433" s="22" t="s">
        <v>102</v>
      </c>
      <c r="AY433" s="22" t="s">
        <v>160</v>
      </c>
      <c r="BE433" s="107">
        <f t="shared" si="59"/>
        <v>0</v>
      </c>
      <c r="BF433" s="107">
        <f t="shared" si="60"/>
        <v>0</v>
      </c>
      <c r="BG433" s="107">
        <f t="shared" si="61"/>
        <v>0</v>
      </c>
      <c r="BH433" s="107">
        <f t="shared" si="62"/>
        <v>0</v>
      </c>
      <c r="BI433" s="107">
        <f t="shared" si="63"/>
        <v>0</v>
      </c>
      <c r="BJ433" s="22" t="s">
        <v>25</v>
      </c>
      <c r="BK433" s="107">
        <f t="shared" si="64"/>
        <v>0</v>
      </c>
      <c r="BL433" s="22" t="s">
        <v>236</v>
      </c>
      <c r="BM433" s="22" t="s">
        <v>812</v>
      </c>
    </row>
    <row r="434" spans="2:65" s="1" customFormat="1" ht="16.5" customHeight="1">
      <c r="B434" s="37"/>
      <c r="C434" s="194" t="s">
        <v>813</v>
      </c>
      <c r="D434" s="194" t="s">
        <v>237</v>
      </c>
      <c r="E434" s="195" t="s">
        <v>814</v>
      </c>
      <c r="F434" s="271" t="s">
        <v>815</v>
      </c>
      <c r="G434" s="271"/>
      <c r="H434" s="271"/>
      <c r="I434" s="271"/>
      <c r="J434" s="196" t="s">
        <v>783</v>
      </c>
      <c r="K434" s="197">
        <v>16</v>
      </c>
      <c r="L434" s="272">
        <v>0</v>
      </c>
      <c r="M434" s="273"/>
      <c r="N434" s="274">
        <f t="shared" si="55"/>
        <v>0</v>
      </c>
      <c r="O434" s="262"/>
      <c r="P434" s="262"/>
      <c r="Q434" s="262"/>
      <c r="R434" s="39"/>
      <c r="T434" s="168" t="s">
        <v>23</v>
      </c>
      <c r="U434" s="46" t="s">
        <v>47</v>
      </c>
      <c r="V434" s="38"/>
      <c r="W434" s="169">
        <f t="shared" si="56"/>
        <v>0</v>
      </c>
      <c r="X434" s="169">
        <v>0</v>
      </c>
      <c r="Y434" s="169">
        <f t="shared" si="57"/>
        <v>0</v>
      </c>
      <c r="Z434" s="169">
        <v>0</v>
      </c>
      <c r="AA434" s="170">
        <f t="shared" si="58"/>
        <v>0</v>
      </c>
      <c r="AR434" s="22" t="s">
        <v>324</v>
      </c>
      <c r="AT434" s="22" t="s">
        <v>237</v>
      </c>
      <c r="AU434" s="22" t="s">
        <v>102</v>
      </c>
      <c r="AY434" s="22" t="s">
        <v>160</v>
      </c>
      <c r="BE434" s="107">
        <f t="shared" si="59"/>
        <v>0</v>
      </c>
      <c r="BF434" s="107">
        <f t="shared" si="60"/>
        <v>0</v>
      </c>
      <c r="BG434" s="107">
        <f t="shared" si="61"/>
        <v>0</v>
      </c>
      <c r="BH434" s="107">
        <f t="shared" si="62"/>
        <v>0</v>
      </c>
      <c r="BI434" s="107">
        <f t="shared" si="63"/>
        <v>0</v>
      </c>
      <c r="BJ434" s="22" t="s">
        <v>25</v>
      </c>
      <c r="BK434" s="107">
        <f t="shared" si="64"/>
        <v>0</v>
      </c>
      <c r="BL434" s="22" t="s">
        <v>236</v>
      </c>
      <c r="BM434" s="22" t="s">
        <v>816</v>
      </c>
    </row>
    <row r="435" spans="2:65" s="1" customFormat="1" ht="16.5" customHeight="1">
      <c r="B435" s="37"/>
      <c r="C435" s="194" t="s">
        <v>817</v>
      </c>
      <c r="D435" s="194" t="s">
        <v>237</v>
      </c>
      <c r="E435" s="195" t="s">
        <v>818</v>
      </c>
      <c r="F435" s="271" t="s">
        <v>819</v>
      </c>
      <c r="G435" s="271"/>
      <c r="H435" s="271"/>
      <c r="I435" s="271"/>
      <c r="J435" s="196" t="s">
        <v>240</v>
      </c>
      <c r="K435" s="197">
        <v>160</v>
      </c>
      <c r="L435" s="272">
        <v>0</v>
      </c>
      <c r="M435" s="273"/>
      <c r="N435" s="274">
        <f t="shared" si="55"/>
        <v>0</v>
      </c>
      <c r="O435" s="262"/>
      <c r="P435" s="262"/>
      <c r="Q435" s="262"/>
      <c r="R435" s="39"/>
      <c r="T435" s="168" t="s">
        <v>23</v>
      </c>
      <c r="U435" s="46" t="s">
        <v>47</v>
      </c>
      <c r="V435" s="38"/>
      <c r="W435" s="169">
        <f t="shared" si="56"/>
        <v>0</v>
      </c>
      <c r="X435" s="169">
        <v>0</v>
      </c>
      <c r="Y435" s="169">
        <f t="shared" si="57"/>
        <v>0</v>
      </c>
      <c r="Z435" s="169">
        <v>0</v>
      </c>
      <c r="AA435" s="170">
        <f t="shared" si="58"/>
        <v>0</v>
      </c>
      <c r="AR435" s="22" t="s">
        <v>324</v>
      </c>
      <c r="AT435" s="22" t="s">
        <v>237</v>
      </c>
      <c r="AU435" s="22" t="s">
        <v>102</v>
      </c>
      <c r="AY435" s="22" t="s">
        <v>160</v>
      </c>
      <c r="BE435" s="107">
        <f t="shared" si="59"/>
        <v>0</v>
      </c>
      <c r="BF435" s="107">
        <f t="shared" si="60"/>
        <v>0</v>
      </c>
      <c r="BG435" s="107">
        <f t="shared" si="61"/>
        <v>0</v>
      </c>
      <c r="BH435" s="107">
        <f t="shared" si="62"/>
        <v>0</v>
      </c>
      <c r="BI435" s="107">
        <f t="shared" si="63"/>
        <v>0</v>
      </c>
      <c r="BJ435" s="22" t="s">
        <v>25</v>
      </c>
      <c r="BK435" s="107">
        <f t="shared" si="64"/>
        <v>0</v>
      </c>
      <c r="BL435" s="22" t="s">
        <v>236</v>
      </c>
      <c r="BM435" s="22" t="s">
        <v>820</v>
      </c>
    </row>
    <row r="436" spans="2:65" s="1" customFormat="1" ht="16.5" customHeight="1">
      <c r="B436" s="37"/>
      <c r="C436" s="194" t="s">
        <v>821</v>
      </c>
      <c r="D436" s="194" t="s">
        <v>237</v>
      </c>
      <c r="E436" s="195" t="s">
        <v>822</v>
      </c>
      <c r="F436" s="271" t="s">
        <v>823</v>
      </c>
      <c r="G436" s="271"/>
      <c r="H436" s="271"/>
      <c r="I436" s="271"/>
      <c r="J436" s="196" t="s">
        <v>240</v>
      </c>
      <c r="K436" s="197">
        <v>150</v>
      </c>
      <c r="L436" s="272">
        <v>0</v>
      </c>
      <c r="M436" s="273"/>
      <c r="N436" s="274">
        <f t="shared" si="55"/>
        <v>0</v>
      </c>
      <c r="O436" s="262"/>
      <c r="P436" s="262"/>
      <c r="Q436" s="262"/>
      <c r="R436" s="39"/>
      <c r="T436" s="168" t="s">
        <v>23</v>
      </c>
      <c r="U436" s="46" t="s">
        <v>47</v>
      </c>
      <c r="V436" s="38"/>
      <c r="W436" s="169">
        <f t="shared" si="56"/>
        <v>0</v>
      </c>
      <c r="X436" s="169">
        <v>0</v>
      </c>
      <c r="Y436" s="169">
        <f t="shared" si="57"/>
        <v>0</v>
      </c>
      <c r="Z436" s="169">
        <v>0</v>
      </c>
      <c r="AA436" s="170">
        <f t="shared" si="58"/>
        <v>0</v>
      </c>
      <c r="AR436" s="22" t="s">
        <v>324</v>
      </c>
      <c r="AT436" s="22" t="s">
        <v>237</v>
      </c>
      <c r="AU436" s="22" t="s">
        <v>102</v>
      </c>
      <c r="AY436" s="22" t="s">
        <v>160</v>
      </c>
      <c r="BE436" s="107">
        <f t="shared" si="59"/>
        <v>0</v>
      </c>
      <c r="BF436" s="107">
        <f t="shared" si="60"/>
        <v>0</v>
      </c>
      <c r="BG436" s="107">
        <f t="shared" si="61"/>
        <v>0</v>
      </c>
      <c r="BH436" s="107">
        <f t="shared" si="62"/>
        <v>0</v>
      </c>
      <c r="BI436" s="107">
        <f t="shared" si="63"/>
        <v>0</v>
      </c>
      <c r="BJ436" s="22" t="s">
        <v>25</v>
      </c>
      <c r="BK436" s="107">
        <f t="shared" si="64"/>
        <v>0</v>
      </c>
      <c r="BL436" s="22" t="s">
        <v>236</v>
      </c>
      <c r="BM436" s="22" t="s">
        <v>824</v>
      </c>
    </row>
    <row r="437" spans="2:65" s="1" customFormat="1" ht="16.5" customHeight="1">
      <c r="B437" s="37"/>
      <c r="C437" s="194" t="s">
        <v>825</v>
      </c>
      <c r="D437" s="194" t="s">
        <v>237</v>
      </c>
      <c r="E437" s="195" t="s">
        <v>826</v>
      </c>
      <c r="F437" s="271" t="s">
        <v>827</v>
      </c>
      <c r="G437" s="271"/>
      <c r="H437" s="271"/>
      <c r="I437" s="271"/>
      <c r="J437" s="196" t="s">
        <v>783</v>
      </c>
      <c r="K437" s="197">
        <v>8</v>
      </c>
      <c r="L437" s="272">
        <v>0</v>
      </c>
      <c r="M437" s="273"/>
      <c r="N437" s="274">
        <f t="shared" si="55"/>
        <v>0</v>
      </c>
      <c r="O437" s="262"/>
      <c r="P437" s="262"/>
      <c r="Q437" s="262"/>
      <c r="R437" s="39"/>
      <c r="T437" s="168" t="s">
        <v>23</v>
      </c>
      <c r="U437" s="46" t="s">
        <v>47</v>
      </c>
      <c r="V437" s="38"/>
      <c r="W437" s="169">
        <f t="shared" si="56"/>
        <v>0</v>
      </c>
      <c r="X437" s="169">
        <v>0</v>
      </c>
      <c r="Y437" s="169">
        <f t="shared" si="57"/>
        <v>0</v>
      </c>
      <c r="Z437" s="169">
        <v>0</v>
      </c>
      <c r="AA437" s="170">
        <f t="shared" si="58"/>
        <v>0</v>
      </c>
      <c r="AR437" s="22" t="s">
        <v>324</v>
      </c>
      <c r="AT437" s="22" t="s">
        <v>237</v>
      </c>
      <c r="AU437" s="22" t="s">
        <v>102</v>
      </c>
      <c r="AY437" s="22" t="s">
        <v>160</v>
      </c>
      <c r="BE437" s="107">
        <f t="shared" si="59"/>
        <v>0</v>
      </c>
      <c r="BF437" s="107">
        <f t="shared" si="60"/>
        <v>0</v>
      </c>
      <c r="BG437" s="107">
        <f t="shared" si="61"/>
        <v>0</v>
      </c>
      <c r="BH437" s="107">
        <f t="shared" si="62"/>
        <v>0</v>
      </c>
      <c r="BI437" s="107">
        <f t="shared" si="63"/>
        <v>0</v>
      </c>
      <c r="BJ437" s="22" t="s">
        <v>25</v>
      </c>
      <c r="BK437" s="107">
        <f t="shared" si="64"/>
        <v>0</v>
      </c>
      <c r="BL437" s="22" t="s">
        <v>236</v>
      </c>
      <c r="BM437" s="22" t="s">
        <v>828</v>
      </c>
    </row>
    <row r="438" spans="2:65" s="1" customFormat="1" ht="16.5" customHeight="1">
      <c r="B438" s="37"/>
      <c r="C438" s="194" t="s">
        <v>829</v>
      </c>
      <c r="D438" s="194" t="s">
        <v>237</v>
      </c>
      <c r="E438" s="195" t="s">
        <v>830</v>
      </c>
      <c r="F438" s="271" t="s">
        <v>831</v>
      </c>
      <c r="G438" s="271"/>
      <c r="H438" s="271"/>
      <c r="I438" s="271"/>
      <c r="J438" s="196" t="s">
        <v>783</v>
      </c>
      <c r="K438" s="197">
        <v>4</v>
      </c>
      <c r="L438" s="272">
        <v>0</v>
      </c>
      <c r="M438" s="273"/>
      <c r="N438" s="274">
        <f t="shared" si="55"/>
        <v>0</v>
      </c>
      <c r="O438" s="262"/>
      <c r="P438" s="262"/>
      <c r="Q438" s="262"/>
      <c r="R438" s="39"/>
      <c r="T438" s="168" t="s">
        <v>23</v>
      </c>
      <c r="U438" s="46" t="s">
        <v>47</v>
      </c>
      <c r="V438" s="38"/>
      <c r="W438" s="169">
        <f t="shared" si="56"/>
        <v>0</v>
      </c>
      <c r="X438" s="169">
        <v>0</v>
      </c>
      <c r="Y438" s="169">
        <f t="shared" si="57"/>
        <v>0</v>
      </c>
      <c r="Z438" s="169">
        <v>0</v>
      </c>
      <c r="AA438" s="170">
        <f t="shared" si="58"/>
        <v>0</v>
      </c>
      <c r="AR438" s="22" t="s">
        <v>324</v>
      </c>
      <c r="AT438" s="22" t="s">
        <v>237</v>
      </c>
      <c r="AU438" s="22" t="s">
        <v>102</v>
      </c>
      <c r="AY438" s="22" t="s">
        <v>160</v>
      </c>
      <c r="BE438" s="107">
        <f t="shared" si="59"/>
        <v>0</v>
      </c>
      <c r="BF438" s="107">
        <f t="shared" si="60"/>
        <v>0</v>
      </c>
      <c r="BG438" s="107">
        <f t="shared" si="61"/>
        <v>0</v>
      </c>
      <c r="BH438" s="107">
        <f t="shared" si="62"/>
        <v>0</v>
      </c>
      <c r="BI438" s="107">
        <f t="shared" si="63"/>
        <v>0</v>
      </c>
      <c r="BJ438" s="22" t="s">
        <v>25</v>
      </c>
      <c r="BK438" s="107">
        <f t="shared" si="64"/>
        <v>0</v>
      </c>
      <c r="BL438" s="22" t="s">
        <v>236</v>
      </c>
      <c r="BM438" s="22" t="s">
        <v>832</v>
      </c>
    </row>
    <row r="439" spans="2:65" s="1" customFormat="1" ht="16.5" customHeight="1">
      <c r="B439" s="37"/>
      <c r="C439" s="194" t="s">
        <v>833</v>
      </c>
      <c r="D439" s="194" t="s">
        <v>237</v>
      </c>
      <c r="E439" s="195" t="s">
        <v>834</v>
      </c>
      <c r="F439" s="271" t="s">
        <v>835</v>
      </c>
      <c r="G439" s="271"/>
      <c r="H439" s="271"/>
      <c r="I439" s="271"/>
      <c r="J439" s="196" t="s">
        <v>783</v>
      </c>
      <c r="K439" s="197">
        <v>8</v>
      </c>
      <c r="L439" s="272">
        <v>0</v>
      </c>
      <c r="M439" s="273"/>
      <c r="N439" s="274">
        <f t="shared" si="55"/>
        <v>0</v>
      </c>
      <c r="O439" s="262"/>
      <c r="P439" s="262"/>
      <c r="Q439" s="262"/>
      <c r="R439" s="39"/>
      <c r="T439" s="168" t="s">
        <v>23</v>
      </c>
      <c r="U439" s="46" t="s">
        <v>47</v>
      </c>
      <c r="V439" s="38"/>
      <c r="W439" s="169">
        <f t="shared" si="56"/>
        <v>0</v>
      </c>
      <c r="X439" s="169">
        <v>0</v>
      </c>
      <c r="Y439" s="169">
        <f t="shared" si="57"/>
        <v>0</v>
      </c>
      <c r="Z439" s="169">
        <v>0</v>
      </c>
      <c r="AA439" s="170">
        <f t="shared" si="58"/>
        <v>0</v>
      </c>
      <c r="AR439" s="22" t="s">
        <v>324</v>
      </c>
      <c r="AT439" s="22" t="s">
        <v>237</v>
      </c>
      <c r="AU439" s="22" t="s">
        <v>102</v>
      </c>
      <c r="AY439" s="22" t="s">
        <v>160</v>
      </c>
      <c r="BE439" s="107">
        <f t="shared" si="59"/>
        <v>0</v>
      </c>
      <c r="BF439" s="107">
        <f t="shared" si="60"/>
        <v>0</v>
      </c>
      <c r="BG439" s="107">
        <f t="shared" si="61"/>
        <v>0</v>
      </c>
      <c r="BH439" s="107">
        <f t="shared" si="62"/>
        <v>0</v>
      </c>
      <c r="BI439" s="107">
        <f t="shared" si="63"/>
        <v>0</v>
      </c>
      <c r="BJ439" s="22" t="s">
        <v>25</v>
      </c>
      <c r="BK439" s="107">
        <f t="shared" si="64"/>
        <v>0</v>
      </c>
      <c r="BL439" s="22" t="s">
        <v>236</v>
      </c>
      <c r="BM439" s="22" t="s">
        <v>836</v>
      </c>
    </row>
    <row r="440" spans="2:65" s="1" customFormat="1" ht="16.5" customHeight="1">
      <c r="B440" s="37"/>
      <c r="C440" s="194" t="s">
        <v>837</v>
      </c>
      <c r="D440" s="194" t="s">
        <v>237</v>
      </c>
      <c r="E440" s="195" t="s">
        <v>838</v>
      </c>
      <c r="F440" s="271" t="s">
        <v>839</v>
      </c>
      <c r="G440" s="271"/>
      <c r="H440" s="271"/>
      <c r="I440" s="271"/>
      <c r="J440" s="196" t="s">
        <v>840</v>
      </c>
      <c r="K440" s="197">
        <v>1</v>
      </c>
      <c r="L440" s="272">
        <v>0</v>
      </c>
      <c r="M440" s="273"/>
      <c r="N440" s="274">
        <f t="shared" si="55"/>
        <v>0</v>
      </c>
      <c r="O440" s="262"/>
      <c r="P440" s="262"/>
      <c r="Q440" s="262"/>
      <c r="R440" s="39"/>
      <c r="T440" s="168" t="s">
        <v>23</v>
      </c>
      <c r="U440" s="46" t="s">
        <v>47</v>
      </c>
      <c r="V440" s="38"/>
      <c r="W440" s="169">
        <f t="shared" si="56"/>
        <v>0</v>
      </c>
      <c r="X440" s="169">
        <v>0</v>
      </c>
      <c r="Y440" s="169">
        <f t="shared" si="57"/>
        <v>0</v>
      </c>
      <c r="Z440" s="169">
        <v>0</v>
      </c>
      <c r="AA440" s="170">
        <f t="shared" si="58"/>
        <v>0</v>
      </c>
      <c r="AR440" s="22" t="s">
        <v>324</v>
      </c>
      <c r="AT440" s="22" t="s">
        <v>237</v>
      </c>
      <c r="AU440" s="22" t="s">
        <v>102</v>
      </c>
      <c r="AY440" s="22" t="s">
        <v>160</v>
      </c>
      <c r="BE440" s="107">
        <f t="shared" si="59"/>
        <v>0</v>
      </c>
      <c r="BF440" s="107">
        <f t="shared" si="60"/>
        <v>0</v>
      </c>
      <c r="BG440" s="107">
        <f t="shared" si="61"/>
        <v>0</v>
      </c>
      <c r="BH440" s="107">
        <f t="shared" si="62"/>
        <v>0</v>
      </c>
      <c r="BI440" s="107">
        <f t="shared" si="63"/>
        <v>0</v>
      </c>
      <c r="BJ440" s="22" t="s">
        <v>25</v>
      </c>
      <c r="BK440" s="107">
        <f t="shared" si="64"/>
        <v>0</v>
      </c>
      <c r="BL440" s="22" t="s">
        <v>236</v>
      </c>
      <c r="BM440" s="22" t="s">
        <v>841</v>
      </c>
    </row>
    <row r="441" spans="2:65" s="1" customFormat="1" ht="16.5" customHeight="1">
      <c r="B441" s="37"/>
      <c r="C441" s="164" t="s">
        <v>842</v>
      </c>
      <c r="D441" s="164" t="s">
        <v>161</v>
      </c>
      <c r="E441" s="165" t="s">
        <v>843</v>
      </c>
      <c r="F441" s="259" t="s">
        <v>844</v>
      </c>
      <c r="G441" s="259"/>
      <c r="H441" s="259"/>
      <c r="I441" s="259"/>
      <c r="J441" s="166" t="s">
        <v>840</v>
      </c>
      <c r="K441" s="167">
        <v>1</v>
      </c>
      <c r="L441" s="260">
        <v>0</v>
      </c>
      <c r="M441" s="261"/>
      <c r="N441" s="262">
        <f t="shared" si="55"/>
        <v>0</v>
      </c>
      <c r="O441" s="262"/>
      <c r="P441" s="262"/>
      <c r="Q441" s="262"/>
      <c r="R441" s="39"/>
      <c r="T441" s="168" t="s">
        <v>23</v>
      </c>
      <c r="U441" s="46" t="s">
        <v>47</v>
      </c>
      <c r="V441" s="38"/>
      <c r="W441" s="169">
        <f t="shared" si="56"/>
        <v>0</v>
      </c>
      <c r="X441" s="169">
        <v>0</v>
      </c>
      <c r="Y441" s="169">
        <f t="shared" si="57"/>
        <v>0</v>
      </c>
      <c r="Z441" s="169">
        <v>0</v>
      </c>
      <c r="AA441" s="170">
        <f t="shared" si="58"/>
        <v>0</v>
      </c>
      <c r="AR441" s="22" t="s">
        <v>236</v>
      </c>
      <c r="AT441" s="22" t="s">
        <v>161</v>
      </c>
      <c r="AU441" s="22" t="s">
        <v>102</v>
      </c>
      <c r="AY441" s="22" t="s">
        <v>160</v>
      </c>
      <c r="BE441" s="107">
        <f t="shared" si="59"/>
        <v>0</v>
      </c>
      <c r="BF441" s="107">
        <f t="shared" si="60"/>
        <v>0</v>
      </c>
      <c r="BG441" s="107">
        <f t="shared" si="61"/>
        <v>0</v>
      </c>
      <c r="BH441" s="107">
        <f t="shared" si="62"/>
        <v>0</v>
      </c>
      <c r="BI441" s="107">
        <f t="shared" si="63"/>
        <v>0</v>
      </c>
      <c r="BJ441" s="22" t="s">
        <v>25</v>
      </c>
      <c r="BK441" s="107">
        <f t="shared" si="64"/>
        <v>0</v>
      </c>
      <c r="BL441" s="22" t="s">
        <v>236</v>
      </c>
      <c r="BM441" s="22" t="s">
        <v>845</v>
      </c>
    </row>
    <row r="442" spans="2:65" s="1" customFormat="1" ht="16.5" customHeight="1">
      <c r="B442" s="37"/>
      <c r="C442" s="164" t="s">
        <v>846</v>
      </c>
      <c r="D442" s="164" t="s">
        <v>161</v>
      </c>
      <c r="E442" s="165" t="s">
        <v>847</v>
      </c>
      <c r="F442" s="259" t="s">
        <v>848</v>
      </c>
      <c r="G442" s="259"/>
      <c r="H442" s="259"/>
      <c r="I442" s="259"/>
      <c r="J442" s="166" t="s">
        <v>840</v>
      </c>
      <c r="K442" s="167">
        <v>1</v>
      </c>
      <c r="L442" s="260">
        <v>0</v>
      </c>
      <c r="M442" s="261"/>
      <c r="N442" s="262">
        <f t="shared" si="55"/>
        <v>0</v>
      </c>
      <c r="O442" s="262"/>
      <c r="P442" s="262"/>
      <c r="Q442" s="262"/>
      <c r="R442" s="39"/>
      <c r="T442" s="168" t="s">
        <v>23</v>
      </c>
      <c r="U442" s="46" t="s">
        <v>47</v>
      </c>
      <c r="V442" s="38"/>
      <c r="W442" s="169">
        <f t="shared" si="56"/>
        <v>0</v>
      </c>
      <c r="X442" s="169">
        <v>0</v>
      </c>
      <c r="Y442" s="169">
        <f t="shared" si="57"/>
        <v>0</v>
      </c>
      <c r="Z442" s="169">
        <v>0</v>
      </c>
      <c r="AA442" s="170">
        <f t="shared" si="58"/>
        <v>0</v>
      </c>
      <c r="AR442" s="22" t="s">
        <v>236</v>
      </c>
      <c r="AT442" s="22" t="s">
        <v>161</v>
      </c>
      <c r="AU442" s="22" t="s">
        <v>102</v>
      </c>
      <c r="AY442" s="22" t="s">
        <v>160</v>
      </c>
      <c r="BE442" s="107">
        <f t="shared" si="59"/>
        <v>0</v>
      </c>
      <c r="BF442" s="107">
        <f t="shared" si="60"/>
        <v>0</v>
      </c>
      <c r="BG442" s="107">
        <f t="shared" si="61"/>
        <v>0</v>
      </c>
      <c r="BH442" s="107">
        <f t="shared" si="62"/>
        <v>0</v>
      </c>
      <c r="BI442" s="107">
        <f t="shared" si="63"/>
        <v>0</v>
      </c>
      <c r="BJ442" s="22" t="s">
        <v>25</v>
      </c>
      <c r="BK442" s="107">
        <f t="shared" si="64"/>
        <v>0</v>
      </c>
      <c r="BL442" s="22" t="s">
        <v>236</v>
      </c>
      <c r="BM442" s="22" t="s">
        <v>849</v>
      </c>
    </row>
    <row r="443" spans="2:65" s="1" customFormat="1" ht="16.5" customHeight="1">
      <c r="B443" s="37"/>
      <c r="C443" s="164" t="s">
        <v>850</v>
      </c>
      <c r="D443" s="164" t="s">
        <v>161</v>
      </c>
      <c r="E443" s="165" t="s">
        <v>851</v>
      </c>
      <c r="F443" s="259" t="s">
        <v>852</v>
      </c>
      <c r="G443" s="259"/>
      <c r="H443" s="259"/>
      <c r="I443" s="259"/>
      <c r="J443" s="166" t="s">
        <v>840</v>
      </c>
      <c r="K443" s="167">
        <v>1</v>
      </c>
      <c r="L443" s="260">
        <v>0</v>
      </c>
      <c r="M443" s="261"/>
      <c r="N443" s="262">
        <f t="shared" si="55"/>
        <v>0</v>
      </c>
      <c r="O443" s="262"/>
      <c r="P443" s="262"/>
      <c r="Q443" s="262"/>
      <c r="R443" s="39"/>
      <c r="T443" s="168" t="s">
        <v>23</v>
      </c>
      <c r="U443" s="46" t="s">
        <v>47</v>
      </c>
      <c r="V443" s="38"/>
      <c r="W443" s="169">
        <f t="shared" si="56"/>
        <v>0</v>
      </c>
      <c r="X443" s="169">
        <v>0</v>
      </c>
      <c r="Y443" s="169">
        <f t="shared" si="57"/>
        <v>0</v>
      </c>
      <c r="Z443" s="169">
        <v>0</v>
      </c>
      <c r="AA443" s="170">
        <f t="shared" si="58"/>
        <v>0</v>
      </c>
      <c r="AR443" s="22" t="s">
        <v>236</v>
      </c>
      <c r="AT443" s="22" t="s">
        <v>161</v>
      </c>
      <c r="AU443" s="22" t="s">
        <v>102</v>
      </c>
      <c r="AY443" s="22" t="s">
        <v>160</v>
      </c>
      <c r="BE443" s="107">
        <f t="shared" si="59"/>
        <v>0</v>
      </c>
      <c r="BF443" s="107">
        <f t="shared" si="60"/>
        <v>0</v>
      </c>
      <c r="BG443" s="107">
        <f t="shared" si="61"/>
        <v>0</v>
      </c>
      <c r="BH443" s="107">
        <f t="shared" si="62"/>
        <v>0</v>
      </c>
      <c r="BI443" s="107">
        <f t="shared" si="63"/>
        <v>0</v>
      </c>
      <c r="BJ443" s="22" t="s">
        <v>25</v>
      </c>
      <c r="BK443" s="107">
        <f t="shared" si="64"/>
        <v>0</v>
      </c>
      <c r="BL443" s="22" t="s">
        <v>236</v>
      </c>
      <c r="BM443" s="22" t="s">
        <v>853</v>
      </c>
    </row>
    <row r="444" spans="2:65" s="1" customFormat="1" ht="16.5" customHeight="1">
      <c r="B444" s="37"/>
      <c r="C444" s="164" t="s">
        <v>854</v>
      </c>
      <c r="D444" s="164" t="s">
        <v>161</v>
      </c>
      <c r="E444" s="165" t="s">
        <v>855</v>
      </c>
      <c r="F444" s="259" t="s">
        <v>856</v>
      </c>
      <c r="G444" s="259"/>
      <c r="H444" s="259"/>
      <c r="I444" s="259"/>
      <c r="J444" s="166" t="s">
        <v>840</v>
      </c>
      <c r="K444" s="167">
        <v>1</v>
      </c>
      <c r="L444" s="260">
        <v>0</v>
      </c>
      <c r="M444" s="261"/>
      <c r="N444" s="262">
        <f t="shared" si="55"/>
        <v>0</v>
      </c>
      <c r="O444" s="262"/>
      <c r="P444" s="262"/>
      <c r="Q444" s="262"/>
      <c r="R444" s="39"/>
      <c r="T444" s="168" t="s">
        <v>23</v>
      </c>
      <c r="U444" s="46" t="s">
        <v>47</v>
      </c>
      <c r="V444" s="38"/>
      <c r="W444" s="169">
        <f t="shared" si="56"/>
        <v>0</v>
      </c>
      <c r="X444" s="169">
        <v>0</v>
      </c>
      <c r="Y444" s="169">
        <f t="shared" si="57"/>
        <v>0</v>
      </c>
      <c r="Z444" s="169">
        <v>0</v>
      </c>
      <c r="AA444" s="170">
        <f t="shared" si="58"/>
        <v>0</v>
      </c>
      <c r="AR444" s="22" t="s">
        <v>236</v>
      </c>
      <c r="AT444" s="22" t="s">
        <v>161</v>
      </c>
      <c r="AU444" s="22" t="s">
        <v>102</v>
      </c>
      <c r="AY444" s="22" t="s">
        <v>160</v>
      </c>
      <c r="BE444" s="107">
        <f t="shared" si="59"/>
        <v>0</v>
      </c>
      <c r="BF444" s="107">
        <f t="shared" si="60"/>
        <v>0</v>
      </c>
      <c r="BG444" s="107">
        <f t="shared" si="61"/>
        <v>0</v>
      </c>
      <c r="BH444" s="107">
        <f t="shared" si="62"/>
        <v>0</v>
      </c>
      <c r="BI444" s="107">
        <f t="shared" si="63"/>
        <v>0</v>
      </c>
      <c r="BJ444" s="22" t="s">
        <v>25</v>
      </c>
      <c r="BK444" s="107">
        <f t="shared" si="64"/>
        <v>0</v>
      </c>
      <c r="BL444" s="22" t="s">
        <v>236</v>
      </c>
      <c r="BM444" s="22" t="s">
        <v>857</v>
      </c>
    </row>
    <row r="445" spans="2:65" s="9" customFormat="1" ht="29.85" customHeight="1">
      <c r="B445" s="153"/>
      <c r="C445" s="154"/>
      <c r="D445" s="163" t="s">
        <v>126</v>
      </c>
      <c r="E445" s="163"/>
      <c r="F445" s="163"/>
      <c r="G445" s="163"/>
      <c r="H445" s="163"/>
      <c r="I445" s="163"/>
      <c r="J445" s="163"/>
      <c r="K445" s="163"/>
      <c r="L445" s="163"/>
      <c r="M445" s="163"/>
      <c r="N445" s="254">
        <f>BK445</f>
        <v>0</v>
      </c>
      <c r="O445" s="255"/>
      <c r="P445" s="255"/>
      <c r="Q445" s="255"/>
      <c r="R445" s="156"/>
      <c r="T445" s="157"/>
      <c r="U445" s="154"/>
      <c r="V445" s="154"/>
      <c r="W445" s="158">
        <f>SUM(W446:W486)</f>
        <v>0</v>
      </c>
      <c r="X445" s="154"/>
      <c r="Y445" s="158">
        <f>SUM(Y446:Y486)</f>
        <v>6.1159593299999999</v>
      </c>
      <c r="Z445" s="154"/>
      <c r="AA445" s="159">
        <f>SUM(AA446:AA486)</f>
        <v>4.34396</v>
      </c>
      <c r="AR445" s="160" t="s">
        <v>102</v>
      </c>
      <c r="AT445" s="161" t="s">
        <v>81</v>
      </c>
      <c r="AU445" s="161" t="s">
        <v>25</v>
      </c>
      <c r="AY445" s="160" t="s">
        <v>160</v>
      </c>
      <c r="BK445" s="162">
        <f>SUM(BK446:BK486)</f>
        <v>0</v>
      </c>
    </row>
    <row r="446" spans="2:65" s="1" customFormat="1" ht="38.25" customHeight="1">
      <c r="B446" s="37"/>
      <c r="C446" s="164" t="s">
        <v>858</v>
      </c>
      <c r="D446" s="164" t="s">
        <v>161</v>
      </c>
      <c r="E446" s="165" t="s">
        <v>859</v>
      </c>
      <c r="F446" s="259" t="s">
        <v>860</v>
      </c>
      <c r="G446" s="259"/>
      <c r="H446" s="259"/>
      <c r="I446" s="259"/>
      <c r="J446" s="166" t="s">
        <v>180</v>
      </c>
      <c r="K446" s="167">
        <v>1.397</v>
      </c>
      <c r="L446" s="260">
        <v>0</v>
      </c>
      <c r="M446" s="261"/>
      <c r="N446" s="262">
        <f>ROUND(L446*K446,2)</f>
        <v>0</v>
      </c>
      <c r="O446" s="262"/>
      <c r="P446" s="262"/>
      <c r="Q446" s="262"/>
      <c r="R446" s="39"/>
      <c r="T446" s="168" t="s">
        <v>23</v>
      </c>
      <c r="U446" s="46" t="s">
        <v>47</v>
      </c>
      <c r="V446" s="38"/>
      <c r="W446" s="169">
        <f>V446*K446</f>
        <v>0</v>
      </c>
      <c r="X446" s="169">
        <v>1.08E-3</v>
      </c>
      <c r="Y446" s="169">
        <f>X446*K446</f>
        <v>1.50876E-3</v>
      </c>
      <c r="Z446" s="169">
        <v>0</v>
      </c>
      <c r="AA446" s="170">
        <f>Z446*K446</f>
        <v>0</v>
      </c>
      <c r="AR446" s="22" t="s">
        <v>236</v>
      </c>
      <c r="AT446" s="22" t="s">
        <v>161</v>
      </c>
      <c r="AU446" s="22" t="s">
        <v>102</v>
      </c>
      <c r="AY446" s="22" t="s">
        <v>160</v>
      </c>
      <c r="BE446" s="107">
        <f>IF(U446="základní",N446,0)</f>
        <v>0</v>
      </c>
      <c r="BF446" s="107">
        <f>IF(U446="snížená",N446,0)</f>
        <v>0</v>
      </c>
      <c r="BG446" s="107">
        <f>IF(U446="zákl. přenesená",N446,0)</f>
        <v>0</v>
      </c>
      <c r="BH446" s="107">
        <f>IF(U446="sníž. přenesená",N446,0)</f>
        <v>0</v>
      </c>
      <c r="BI446" s="107">
        <f>IF(U446="nulová",N446,0)</f>
        <v>0</v>
      </c>
      <c r="BJ446" s="22" t="s">
        <v>25</v>
      </c>
      <c r="BK446" s="107">
        <f>ROUND(L446*K446,2)</f>
        <v>0</v>
      </c>
      <c r="BL446" s="22" t="s">
        <v>236</v>
      </c>
      <c r="BM446" s="22" t="s">
        <v>861</v>
      </c>
    </row>
    <row r="447" spans="2:65" s="10" customFormat="1" ht="16.5" customHeight="1">
      <c r="B447" s="171"/>
      <c r="C447" s="172"/>
      <c r="D447" s="172"/>
      <c r="E447" s="173" t="s">
        <v>23</v>
      </c>
      <c r="F447" s="269" t="s">
        <v>862</v>
      </c>
      <c r="G447" s="270"/>
      <c r="H447" s="270"/>
      <c r="I447" s="270"/>
      <c r="J447" s="172"/>
      <c r="K447" s="174">
        <v>1.397</v>
      </c>
      <c r="L447" s="172"/>
      <c r="M447" s="172"/>
      <c r="N447" s="172"/>
      <c r="O447" s="172"/>
      <c r="P447" s="172"/>
      <c r="Q447" s="172"/>
      <c r="R447" s="175"/>
      <c r="T447" s="176"/>
      <c r="U447" s="172"/>
      <c r="V447" s="172"/>
      <c r="W447" s="172"/>
      <c r="X447" s="172"/>
      <c r="Y447" s="172"/>
      <c r="Z447" s="172"/>
      <c r="AA447" s="177"/>
      <c r="AT447" s="178" t="s">
        <v>168</v>
      </c>
      <c r="AU447" s="178" t="s">
        <v>102</v>
      </c>
      <c r="AV447" s="10" t="s">
        <v>102</v>
      </c>
      <c r="AW447" s="10" t="s">
        <v>39</v>
      </c>
      <c r="AX447" s="10" t="s">
        <v>25</v>
      </c>
      <c r="AY447" s="178" t="s">
        <v>160</v>
      </c>
    </row>
    <row r="448" spans="2:65" s="1" customFormat="1" ht="25.5" customHeight="1">
      <c r="B448" s="37"/>
      <c r="C448" s="164" t="s">
        <v>863</v>
      </c>
      <c r="D448" s="164" t="s">
        <v>161</v>
      </c>
      <c r="E448" s="165" t="s">
        <v>864</v>
      </c>
      <c r="F448" s="259" t="s">
        <v>865</v>
      </c>
      <c r="G448" s="259"/>
      <c r="H448" s="259"/>
      <c r="I448" s="259"/>
      <c r="J448" s="166" t="s">
        <v>164</v>
      </c>
      <c r="K448" s="167">
        <v>28</v>
      </c>
      <c r="L448" s="260">
        <v>0</v>
      </c>
      <c r="M448" s="261"/>
      <c r="N448" s="262">
        <f>ROUND(L448*K448,2)</f>
        <v>0</v>
      </c>
      <c r="O448" s="262"/>
      <c r="P448" s="262"/>
      <c r="Q448" s="262"/>
      <c r="R448" s="39"/>
      <c r="T448" s="168" t="s">
        <v>23</v>
      </c>
      <c r="U448" s="46" t="s">
        <v>47</v>
      </c>
      <c r="V448" s="38"/>
      <c r="W448" s="169">
        <f>V448*K448</f>
        <v>0</v>
      </c>
      <c r="X448" s="169">
        <v>0</v>
      </c>
      <c r="Y448" s="169">
        <f>X448*K448</f>
        <v>0</v>
      </c>
      <c r="Z448" s="169">
        <v>2.1999999999999999E-2</v>
      </c>
      <c r="AA448" s="170">
        <f>Z448*K448</f>
        <v>0.61599999999999999</v>
      </c>
      <c r="AR448" s="22" t="s">
        <v>236</v>
      </c>
      <c r="AT448" s="22" t="s">
        <v>161</v>
      </c>
      <c r="AU448" s="22" t="s">
        <v>102</v>
      </c>
      <c r="AY448" s="22" t="s">
        <v>160</v>
      </c>
      <c r="BE448" s="107">
        <f>IF(U448="základní",N448,0)</f>
        <v>0</v>
      </c>
      <c r="BF448" s="107">
        <f>IF(U448="snížená",N448,0)</f>
        <v>0</v>
      </c>
      <c r="BG448" s="107">
        <f>IF(U448="zákl. přenesená",N448,0)</f>
        <v>0</v>
      </c>
      <c r="BH448" s="107">
        <f>IF(U448="sníž. přenesená",N448,0)</f>
        <v>0</v>
      </c>
      <c r="BI448" s="107">
        <f>IF(U448="nulová",N448,0)</f>
        <v>0</v>
      </c>
      <c r="BJ448" s="22" t="s">
        <v>25</v>
      </c>
      <c r="BK448" s="107">
        <f>ROUND(L448*K448,2)</f>
        <v>0</v>
      </c>
      <c r="BL448" s="22" t="s">
        <v>236</v>
      </c>
      <c r="BM448" s="22" t="s">
        <v>866</v>
      </c>
    </row>
    <row r="449" spans="2:65" s="10" customFormat="1" ht="16.5" customHeight="1">
      <c r="B449" s="171"/>
      <c r="C449" s="172"/>
      <c r="D449" s="172"/>
      <c r="E449" s="173" t="s">
        <v>23</v>
      </c>
      <c r="F449" s="269" t="s">
        <v>867</v>
      </c>
      <c r="G449" s="270"/>
      <c r="H449" s="270"/>
      <c r="I449" s="270"/>
      <c r="J449" s="172"/>
      <c r="K449" s="174">
        <v>28</v>
      </c>
      <c r="L449" s="172"/>
      <c r="M449" s="172"/>
      <c r="N449" s="172"/>
      <c r="O449" s="172"/>
      <c r="P449" s="172"/>
      <c r="Q449" s="172"/>
      <c r="R449" s="175"/>
      <c r="T449" s="176"/>
      <c r="U449" s="172"/>
      <c r="V449" s="172"/>
      <c r="W449" s="172"/>
      <c r="X449" s="172"/>
      <c r="Y449" s="172"/>
      <c r="Z449" s="172"/>
      <c r="AA449" s="177"/>
      <c r="AT449" s="178" t="s">
        <v>168</v>
      </c>
      <c r="AU449" s="178" t="s">
        <v>102</v>
      </c>
      <c r="AV449" s="10" t="s">
        <v>102</v>
      </c>
      <c r="AW449" s="10" t="s">
        <v>39</v>
      </c>
      <c r="AX449" s="10" t="s">
        <v>25</v>
      </c>
      <c r="AY449" s="178" t="s">
        <v>160</v>
      </c>
    </row>
    <row r="450" spans="2:65" s="1" customFormat="1" ht="25.5" customHeight="1">
      <c r="B450" s="37"/>
      <c r="C450" s="164" t="s">
        <v>868</v>
      </c>
      <c r="D450" s="164" t="s">
        <v>161</v>
      </c>
      <c r="E450" s="165" t="s">
        <v>869</v>
      </c>
      <c r="F450" s="259" t="s">
        <v>870</v>
      </c>
      <c r="G450" s="259"/>
      <c r="H450" s="259"/>
      <c r="I450" s="259"/>
      <c r="J450" s="166" t="s">
        <v>164</v>
      </c>
      <c r="K450" s="167">
        <v>56</v>
      </c>
      <c r="L450" s="260">
        <v>0</v>
      </c>
      <c r="M450" s="261"/>
      <c r="N450" s="262">
        <f>ROUND(L450*K450,2)</f>
        <v>0</v>
      </c>
      <c r="O450" s="262"/>
      <c r="P450" s="262"/>
      <c r="Q450" s="262"/>
      <c r="R450" s="39"/>
      <c r="T450" s="168" t="s">
        <v>23</v>
      </c>
      <c r="U450" s="46" t="s">
        <v>47</v>
      </c>
      <c r="V450" s="38"/>
      <c r="W450" s="169">
        <f>V450*K450</f>
        <v>0</v>
      </c>
      <c r="X450" s="169">
        <v>0</v>
      </c>
      <c r="Y450" s="169">
        <f>X450*K450</f>
        <v>0</v>
      </c>
      <c r="Z450" s="169">
        <v>1.4E-2</v>
      </c>
      <c r="AA450" s="170">
        <f>Z450*K450</f>
        <v>0.78400000000000003</v>
      </c>
      <c r="AR450" s="22" t="s">
        <v>236</v>
      </c>
      <c r="AT450" s="22" t="s">
        <v>161</v>
      </c>
      <c r="AU450" s="22" t="s">
        <v>102</v>
      </c>
      <c r="AY450" s="22" t="s">
        <v>160</v>
      </c>
      <c r="BE450" s="107">
        <f>IF(U450="základní",N450,0)</f>
        <v>0</v>
      </c>
      <c r="BF450" s="107">
        <f>IF(U450="snížená",N450,0)</f>
        <v>0</v>
      </c>
      <c r="BG450" s="107">
        <f>IF(U450="zákl. přenesená",N450,0)</f>
        <v>0</v>
      </c>
      <c r="BH450" s="107">
        <f>IF(U450="sníž. přenesená",N450,0)</f>
        <v>0</v>
      </c>
      <c r="BI450" s="107">
        <f>IF(U450="nulová",N450,0)</f>
        <v>0</v>
      </c>
      <c r="BJ450" s="22" t="s">
        <v>25</v>
      </c>
      <c r="BK450" s="107">
        <f>ROUND(L450*K450,2)</f>
        <v>0</v>
      </c>
      <c r="BL450" s="22" t="s">
        <v>236</v>
      </c>
      <c r="BM450" s="22" t="s">
        <v>871</v>
      </c>
    </row>
    <row r="451" spans="2:65" s="10" customFormat="1" ht="16.5" customHeight="1">
      <c r="B451" s="171"/>
      <c r="C451" s="172"/>
      <c r="D451" s="172"/>
      <c r="E451" s="173" t="s">
        <v>23</v>
      </c>
      <c r="F451" s="269" t="s">
        <v>872</v>
      </c>
      <c r="G451" s="270"/>
      <c r="H451" s="270"/>
      <c r="I451" s="270"/>
      <c r="J451" s="172"/>
      <c r="K451" s="174">
        <v>56</v>
      </c>
      <c r="L451" s="172"/>
      <c r="M451" s="172"/>
      <c r="N451" s="172"/>
      <c r="O451" s="172"/>
      <c r="P451" s="172"/>
      <c r="Q451" s="172"/>
      <c r="R451" s="175"/>
      <c r="T451" s="176"/>
      <c r="U451" s="172"/>
      <c r="V451" s="172"/>
      <c r="W451" s="172"/>
      <c r="X451" s="172"/>
      <c r="Y451" s="172"/>
      <c r="Z451" s="172"/>
      <c r="AA451" s="177"/>
      <c r="AT451" s="178" t="s">
        <v>168</v>
      </c>
      <c r="AU451" s="178" t="s">
        <v>102</v>
      </c>
      <c r="AV451" s="10" t="s">
        <v>102</v>
      </c>
      <c r="AW451" s="10" t="s">
        <v>39</v>
      </c>
      <c r="AX451" s="10" t="s">
        <v>25</v>
      </c>
      <c r="AY451" s="178" t="s">
        <v>160</v>
      </c>
    </row>
    <row r="452" spans="2:65" s="1" customFormat="1" ht="38.25" customHeight="1">
      <c r="B452" s="37"/>
      <c r="C452" s="164" t="s">
        <v>873</v>
      </c>
      <c r="D452" s="164" t="s">
        <v>161</v>
      </c>
      <c r="E452" s="165" t="s">
        <v>874</v>
      </c>
      <c r="F452" s="259" t="s">
        <v>875</v>
      </c>
      <c r="G452" s="259"/>
      <c r="H452" s="259"/>
      <c r="I452" s="259"/>
      <c r="J452" s="166" t="s">
        <v>240</v>
      </c>
      <c r="K452" s="167">
        <v>79.8</v>
      </c>
      <c r="L452" s="260">
        <v>0</v>
      </c>
      <c r="M452" s="261"/>
      <c r="N452" s="262">
        <f>ROUND(L452*K452,2)</f>
        <v>0</v>
      </c>
      <c r="O452" s="262"/>
      <c r="P452" s="262"/>
      <c r="Q452" s="262"/>
      <c r="R452" s="39"/>
      <c r="T452" s="168" t="s">
        <v>23</v>
      </c>
      <c r="U452" s="46" t="s">
        <v>47</v>
      </c>
      <c r="V452" s="38"/>
      <c r="W452" s="169">
        <f>V452*K452</f>
        <v>0</v>
      </c>
      <c r="X452" s="169">
        <v>0</v>
      </c>
      <c r="Y452" s="169">
        <f>X452*K452</f>
        <v>0</v>
      </c>
      <c r="Z452" s="169">
        <v>0</v>
      </c>
      <c r="AA452" s="170">
        <f>Z452*K452</f>
        <v>0</v>
      </c>
      <c r="AR452" s="22" t="s">
        <v>236</v>
      </c>
      <c r="AT452" s="22" t="s">
        <v>161</v>
      </c>
      <c r="AU452" s="22" t="s">
        <v>102</v>
      </c>
      <c r="AY452" s="22" t="s">
        <v>160</v>
      </c>
      <c r="BE452" s="107">
        <f>IF(U452="základní",N452,0)</f>
        <v>0</v>
      </c>
      <c r="BF452" s="107">
        <f>IF(U452="snížená",N452,0)</f>
        <v>0</v>
      </c>
      <c r="BG452" s="107">
        <f>IF(U452="zákl. přenesená",N452,0)</f>
        <v>0</v>
      </c>
      <c r="BH452" s="107">
        <f>IF(U452="sníž. přenesená",N452,0)</f>
        <v>0</v>
      </c>
      <c r="BI452" s="107">
        <f>IF(U452="nulová",N452,0)</f>
        <v>0</v>
      </c>
      <c r="BJ452" s="22" t="s">
        <v>25</v>
      </c>
      <c r="BK452" s="107">
        <f>ROUND(L452*K452,2)</f>
        <v>0</v>
      </c>
      <c r="BL452" s="22" t="s">
        <v>236</v>
      </c>
      <c r="BM452" s="22" t="s">
        <v>876</v>
      </c>
    </row>
    <row r="453" spans="2:65" s="12" customFormat="1" ht="16.5" customHeight="1">
      <c r="B453" s="187"/>
      <c r="C453" s="188"/>
      <c r="D453" s="188"/>
      <c r="E453" s="189" t="s">
        <v>23</v>
      </c>
      <c r="F453" s="279" t="s">
        <v>877</v>
      </c>
      <c r="G453" s="280"/>
      <c r="H453" s="280"/>
      <c r="I453" s="280"/>
      <c r="J453" s="188"/>
      <c r="K453" s="189" t="s">
        <v>23</v>
      </c>
      <c r="L453" s="188"/>
      <c r="M453" s="188"/>
      <c r="N453" s="188"/>
      <c r="O453" s="188"/>
      <c r="P453" s="188"/>
      <c r="Q453" s="188"/>
      <c r="R453" s="190"/>
      <c r="T453" s="191"/>
      <c r="U453" s="188"/>
      <c r="V453" s="188"/>
      <c r="W453" s="188"/>
      <c r="X453" s="188"/>
      <c r="Y453" s="188"/>
      <c r="Z453" s="188"/>
      <c r="AA453" s="192"/>
      <c r="AT453" s="193" t="s">
        <v>168</v>
      </c>
      <c r="AU453" s="193" t="s">
        <v>102</v>
      </c>
      <c r="AV453" s="12" t="s">
        <v>25</v>
      </c>
      <c r="AW453" s="12" t="s">
        <v>39</v>
      </c>
      <c r="AX453" s="12" t="s">
        <v>82</v>
      </c>
      <c r="AY453" s="193" t="s">
        <v>160</v>
      </c>
    </row>
    <row r="454" spans="2:65" s="10" customFormat="1" ht="16.5" customHeight="1">
      <c r="B454" s="171"/>
      <c r="C454" s="172"/>
      <c r="D454" s="172"/>
      <c r="E454" s="173" t="s">
        <v>23</v>
      </c>
      <c r="F454" s="275" t="s">
        <v>878</v>
      </c>
      <c r="G454" s="276"/>
      <c r="H454" s="276"/>
      <c r="I454" s="276"/>
      <c r="J454" s="172"/>
      <c r="K454" s="174">
        <v>79.8</v>
      </c>
      <c r="L454" s="172"/>
      <c r="M454" s="172"/>
      <c r="N454" s="172"/>
      <c r="O454" s="172"/>
      <c r="P454" s="172"/>
      <c r="Q454" s="172"/>
      <c r="R454" s="175"/>
      <c r="T454" s="176"/>
      <c r="U454" s="172"/>
      <c r="V454" s="172"/>
      <c r="W454" s="172"/>
      <c r="X454" s="172"/>
      <c r="Y454" s="172"/>
      <c r="Z454" s="172"/>
      <c r="AA454" s="177"/>
      <c r="AT454" s="178" t="s">
        <v>168</v>
      </c>
      <c r="AU454" s="178" t="s">
        <v>102</v>
      </c>
      <c r="AV454" s="10" t="s">
        <v>102</v>
      </c>
      <c r="AW454" s="10" t="s">
        <v>39</v>
      </c>
      <c r="AX454" s="10" t="s">
        <v>25</v>
      </c>
      <c r="AY454" s="178" t="s">
        <v>160</v>
      </c>
    </row>
    <row r="455" spans="2:65" s="1" customFormat="1" ht="25.5" customHeight="1">
      <c r="B455" s="37"/>
      <c r="C455" s="194" t="s">
        <v>879</v>
      </c>
      <c r="D455" s="194" t="s">
        <v>237</v>
      </c>
      <c r="E455" s="195" t="s">
        <v>880</v>
      </c>
      <c r="F455" s="271" t="s">
        <v>881</v>
      </c>
      <c r="G455" s="271"/>
      <c r="H455" s="271"/>
      <c r="I455" s="271"/>
      <c r="J455" s="196" t="s">
        <v>180</v>
      </c>
      <c r="K455" s="197">
        <v>1.103</v>
      </c>
      <c r="L455" s="272">
        <v>0</v>
      </c>
      <c r="M455" s="273"/>
      <c r="N455" s="274">
        <f>ROUND(L455*K455,2)</f>
        <v>0</v>
      </c>
      <c r="O455" s="262"/>
      <c r="P455" s="262"/>
      <c r="Q455" s="262"/>
      <c r="R455" s="39"/>
      <c r="T455" s="168" t="s">
        <v>23</v>
      </c>
      <c r="U455" s="46" t="s">
        <v>47</v>
      </c>
      <c r="V455" s="38"/>
      <c r="W455" s="169">
        <f>V455*K455</f>
        <v>0</v>
      </c>
      <c r="X455" s="169">
        <v>0.55000000000000004</v>
      </c>
      <c r="Y455" s="169">
        <f>X455*K455</f>
        <v>0.60665000000000002</v>
      </c>
      <c r="Z455" s="169">
        <v>0</v>
      </c>
      <c r="AA455" s="170">
        <f>Z455*K455</f>
        <v>0</v>
      </c>
      <c r="AR455" s="22" t="s">
        <v>324</v>
      </c>
      <c r="AT455" s="22" t="s">
        <v>237</v>
      </c>
      <c r="AU455" s="22" t="s">
        <v>102</v>
      </c>
      <c r="AY455" s="22" t="s">
        <v>160</v>
      </c>
      <c r="BE455" s="107">
        <f>IF(U455="základní",N455,0)</f>
        <v>0</v>
      </c>
      <c r="BF455" s="107">
        <f>IF(U455="snížená",N455,0)</f>
        <v>0</v>
      </c>
      <c r="BG455" s="107">
        <f>IF(U455="zákl. přenesená",N455,0)</f>
        <v>0</v>
      </c>
      <c r="BH455" s="107">
        <f>IF(U455="sníž. přenesená",N455,0)</f>
        <v>0</v>
      </c>
      <c r="BI455" s="107">
        <f>IF(U455="nulová",N455,0)</f>
        <v>0</v>
      </c>
      <c r="BJ455" s="22" t="s">
        <v>25</v>
      </c>
      <c r="BK455" s="107">
        <f>ROUND(L455*K455,2)</f>
        <v>0</v>
      </c>
      <c r="BL455" s="22" t="s">
        <v>236</v>
      </c>
      <c r="BM455" s="22" t="s">
        <v>882</v>
      </c>
    </row>
    <row r="456" spans="2:65" s="10" customFormat="1" ht="16.5" customHeight="1">
      <c r="B456" s="171"/>
      <c r="C456" s="172"/>
      <c r="D456" s="172"/>
      <c r="E456" s="173" t="s">
        <v>23</v>
      </c>
      <c r="F456" s="269" t="s">
        <v>883</v>
      </c>
      <c r="G456" s="270"/>
      <c r="H456" s="270"/>
      <c r="I456" s="270"/>
      <c r="J456" s="172"/>
      <c r="K456" s="174">
        <v>1.103</v>
      </c>
      <c r="L456" s="172"/>
      <c r="M456" s="172"/>
      <c r="N456" s="172"/>
      <c r="O456" s="172"/>
      <c r="P456" s="172"/>
      <c r="Q456" s="172"/>
      <c r="R456" s="175"/>
      <c r="T456" s="176"/>
      <c r="U456" s="172"/>
      <c r="V456" s="172"/>
      <c r="W456" s="172"/>
      <c r="X456" s="172"/>
      <c r="Y456" s="172"/>
      <c r="Z456" s="172"/>
      <c r="AA456" s="177"/>
      <c r="AT456" s="178" t="s">
        <v>168</v>
      </c>
      <c r="AU456" s="178" t="s">
        <v>102</v>
      </c>
      <c r="AV456" s="10" t="s">
        <v>102</v>
      </c>
      <c r="AW456" s="10" t="s">
        <v>39</v>
      </c>
      <c r="AX456" s="10" t="s">
        <v>25</v>
      </c>
      <c r="AY456" s="178" t="s">
        <v>160</v>
      </c>
    </row>
    <row r="457" spans="2:65" s="1" customFormat="1" ht="38.25" customHeight="1">
      <c r="B457" s="37"/>
      <c r="C457" s="164" t="s">
        <v>884</v>
      </c>
      <c r="D457" s="164" t="s">
        <v>161</v>
      </c>
      <c r="E457" s="165" t="s">
        <v>885</v>
      </c>
      <c r="F457" s="259" t="s">
        <v>886</v>
      </c>
      <c r="G457" s="259"/>
      <c r="H457" s="259"/>
      <c r="I457" s="259"/>
      <c r="J457" s="166" t="s">
        <v>164</v>
      </c>
      <c r="K457" s="167">
        <v>25.5</v>
      </c>
      <c r="L457" s="260">
        <v>0</v>
      </c>
      <c r="M457" s="261"/>
      <c r="N457" s="262">
        <f>ROUND(L457*K457,2)</f>
        <v>0</v>
      </c>
      <c r="O457" s="262"/>
      <c r="P457" s="262"/>
      <c r="Q457" s="262"/>
      <c r="R457" s="39"/>
      <c r="T457" s="168" t="s">
        <v>23</v>
      </c>
      <c r="U457" s="46" t="s">
        <v>47</v>
      </c>
      <c r="V457" s="38"/>
      <c r="W457" s="169">
        <f>V457*K457</f>
        <v>0</v>
      </c>
      <c r="X457" s="169">
        <v>1.6250000000000001E-2</v>
      </c>
      <c r="Y457" s="169">
        <f>X457*K457</f>
        <v>0.41437499999999999</v>
      </c>
      <c r="Z457" s="169">
        <v>0</v>
      </c>
      <c r="AA457" s="170">
        <f>Z457*K457</f>
        <v>0</v>
      </c>
      <c r="AR457" s="22" t="s">
        <v>236</v>
      </c>
      <c r="AT457" s="22" t="s">
        <v>161</v>
      </c>
      <c r="AU457" s="22" t="s">
        <v>102</v>
      </c>
      <c r="AY457" s="22" t="s">
        <v>160</v>
      </c>
      <c r="BE457" s="107">
        <f>IF(U457="základní",N457,0)</f>
        <v>0</v>
      </c>
      <c r="BF457" s="107">
        <f>IF(U457="snížená",N457,0)</f>
        <v>0</v>
      </c>
      <c r="BG457" s="107">
        <f>IF(U457="zákl. přenesená",N457,0)</f>
        <v>0</v>
      </c>
      <c r="BH457" s="107">
        <f>IF(U457="sníž. přenesená",N457,0)</f>
        <v>0</v>
      </c>
      <c r="BI457" s="107">
        <f>IF(U457="nulová",N457,0)</f>
        <v>0</v>
      </c>
      <c r="BJ457" s="22" t="s">
        <v>25</v>
      </c>
      <c r="BK457" s="107">
        <f>ROUND(L457*K457,2)</f>
        <v>0</v>
      </c>
      <c r="BL457" s="22" t="s">
        <v>236</v>
      </c>
      <c r="BM457" s="22" t="s">
        <v>887</v>
      </c>
    </row>
    <row r="458" spans="2:65" s="1" customFormat="1" ht="25.5" customHeight="1">
      <c r="B458" s="37"/>
      <c r="C458" s="164" t="s">
        <v>888</v>
      </c>
      <c r="D458" s="164" t="s">
        <v>161</v>
      </c>
      <c r="E458" s="165" t="s">
        <v>889</v>
      </c>
      <c r="F458" s="259" t="s">
        <v>890</v>
      </c>
      <c r="G458" s="259"/>
      <c r="H458" s="259"/>
      <c r="I458" s="259"/>
      <c r="J458" s="166" t="s">
        <v>164</v>
      </c>
      <c r="K458" s="167">
        <v>11.4</v>
      </c>
      <c r="L458" s="260">
        <v>0</v>
      </c>
      <c r="M458" s="261"/>
      <c r="N458" s="262">
        <f>ROUND(L458*K458,2)</f>
        <v>0</v>
      </c>
      <c r="O458" s="262"/>
      <c r="P458" s="262"/>
      <c r="Q458" s="262"/>
      <c r="R458" s="39"/>
      <c r="T458" s="168" t="s">
        <v>23</v>
      </c>
      <c r="U458" s="46" t="s">
        <v>47</v>
      </c>
      <c r="V458" s="38"/>
      <c r="W458" s="169">
        <f>V458*K458</f>
        <v>0</v>
      </c>
      <c r="X458" s="169">
        <v>0</v>
      </c>
      <c r="Y458" s="169">
        <f>X458*K458</f>
        <v>0</v>
      </c>
      <c r="Z458" s="169">
        <v>0</v>
      </c>
      <c r="AA458" s="170">
        <f>Z458*K458</f>
        <v>0</v>
      </c>
      <c r="AR458" s="22" t="s">
        <v>236</v>
      </c>
      <c r="AT458" s="22" t="s">
        <v>161</v>
      </c>
      <c r="AU458" s="22" t="s">
        <v>102</v>
      </c>
      <c r="AY458" s="22" t="s">
        <v>160</v>
      </c>
      <c r="BE458" s="107">
        <f>IF(U458="základní",N458,0)</f>
        <v>0</v>
      </c>
      <c r="BF458" s="107">
        <f>IF(U458="snížená",N458,0)</f>
        <v>0</v>
      </c>
      <c r="BG458" s="107">
        <f>IF(U458="zákl. přenesená",N458,0)</f>
        <v>0</v>
      </c>
      <c r="BH458" s="107">
        <f>IF(U458="sníž. přenesená",N458,0)</f>
        <v>0</v>
      </c>
      <c r="BI458" s="107">
        <f>IF(U458="nulová",N458,0)</f>
        <v>0</v>
      </c>
      <c r="BJ458" s="22" t="s">
        <v>25</v>
      </c>
      <c r="BK458" s="107">
        <f>ROUND(L458*K458,2)</f>
        <v>0</v>
      </c>
      <c r="BL458" s="22" t="s">
        <v>236</v>
      </c>
      <c r="BM458" s="22" t="s">
        <v>891</v>
      </c>
    </row>
    <row r="459" spans="2:65" s="1" customFormat="1" ht="16.5" customHeight="1">
      <c r="B459" s="37"/>
      <c r="C459" s="164" t="s">
        <v>892</v>
      </c>
      <c r="D459" s="164" t="s">
        <v>161</v>
      </c>
      <c r="E459" s="165" t="s">
        <v>893</v>
      </c>
      <c r="F459" s="259" t="s">
        <v>894</v>
      </c>
      <c r="G459" s="259"/>
      <c r="H459" s="259"/>
      <c r="I459" s="259"/>
      <c r="J459" s="166" t="s">
        <v>164</v>
      </c>
      <c r="K459" s="167">
        <v>11.4</v>
      </c>
      <c r="L459" s="260">
        <v>0</v>
      </c>
      <c r="M459" s="261"/>
      <c r="N459" s="262">
        <f>ROUND(L459*K459,2)</f>
        <v>0</v>
      </c>
      <c r="O459" s="262"/>
      <c r="P459" s="262"/>
      <c r="Q459" s="262"/>
      <c r="R459" s="39"/>
      <c r="T459" s="168" t="s">
        <v>23</v>
      </c>
      <c r="U459" s="46" t="s">
        <v>47</v>
      </c>
      <c r="V459" s="38"/>
      <c r="W459" s="169">
        <f>V459*K459</f>
        <v>0</v>
      </c>
      <c r="X459" s="169">
        <v>0</v>
      </c>
      <c r="Y459" s="169">
        <f>X459*K459</f>
        <v>0</v>
      </c>
      <c r="Z459" s="169">
        <v>1.4999999999999999E-2</v>
      </c>
      <c r="AA459" s="170">
        <f>Z459*K459</f>
        <v>0.17099999999999999</v>
      </c>
      <c r="AR459" s="22" t="s">
        <v>236</v>
      </c>
      <c r="AT459" s="22" t="s">
        <v>161</v>
      </c>
      <c r="AU459" s="22" t="s">
        <v>102</v>
      </c>
      <c r="AY459" s="22" t="s">
        <v>160</v>
      </c>
      <c r="BE459" s="107">
        <f>IF(U459="základní",N459,0)</f>
        <v>0</v>
      </c>
      <c r="BF459" s="107">
        <f>IF(U459="snížená",N459,0)</f>
        <v>0</v>
      </c>
      <c r="BG459" s="107">
        <f>IF(U459="zákl. přenesená",N459,0)</f>
        <v>0</v>
      </c>
      <c r="BH459" s="107">
        <f>IF(U459="sníž. přenesená",N459,0)</f>
        <v>0</v>
      </c>
      <c r="BI459" s="107">
        <f>IF(U459="nulová",N459,0)</f>
        <v>0</v>
      </c>
      <c r="BJ459" s="22" t="s">
        <v>25</v>
      </c>
      <c r="BK459" s="107">
        <f>ROUND(L459*K459,2)</f>
        <v>0</v>
      </c>
      <c r="BL459" s="22" t="s">
        <v>236</v>
      </c>
      <c r="BM459" s="22" t="s">
        <v>895</v>
      </c>
    </row>
    <row r="460" spans="2:65" s="1" customFormat="1" ht="25.5" customHeight="1">
      <c r="B460" s="37"/>
      <c r="C460" s="164" t="s">
        <v>896</v>
      </c>
      <c r="D460" s="164" t="s">
        <v>161</v>
      </c>
      <c r="E460" s="165" t="s">
        <v>897</v>
      </c>
      <c r="F460" s="259" t="s">
        <v>898</v>
      </c>
      <c r="G460" s="259"/>
      <c r="H460" s="259"/>
      <c r="I460" s="259"/>
      <c r="J460" s="166" t="s">
        <v>240</v>
      </c>
      <c r="K460" s="167">
        <v>10.4</v>
      </c>
      <c r="L460" s="260">
        <v>0</v>
      </c>
      <c r="M460" s="261"/>
      <c r="N460" s="262">
        <f>ROUND(L460*K460,2)</f>
        <v>0</v>
      </c>
      <c r="O460" s="262"/>
      <c r="P460" s="262"/>
      <c r="Q460" s="262"/>
      <c r="R460" s="39"/>
      <c r="T460" s="168" t="s">
        <v>23</v>
      </c>
      <c r="U460" s="46" t="s">
        <v>47</v>
      </c>
      <c r="V460" s="38"/>
      <c r="W460" s="169">
        <f>V460*K460</f>
        <v>0</v>
      </c>
      <c r="X460" s="169">
        <v>0</v>
      </c>
      <c r="Y460" s="169">
        <f>X460*K460</f>
        <v>0</v>
      </c>
      <c r="Z460" s="169">
        <v>8.8000000000000005E-3</v>
      </c>
      <c r="AA460" s="170">
        <f>Z460*K460</f>
        <v>9.1520000000000004E-2</v>
      </c>
      <c r="AR460" s="22" t="s">
        <v>236</v>
      </c>
      <c r="AT460" s="22" t="s">
        <v>161</v>
      </c>
      <c r="AU460" s="22" t="s">
        <v>102</v>
      </c>
      <c r="AY460" s="22" t="s">
        <v>160</v>
      </c>
      <c r="BE460" s="107">
        <f>IF(U460="základní",N460,0)</f>
        <v>0</v>
      </c>
      <c r="BF460" s="107">
        <f>IF(U460="snížená",N460,0)</f>
        <v>0</v>
      </c>
      <c r="BG460" s="107">
        <f>IF(U460="zákl. přenesená",N460,0)</f>
        <v>0</v>
      </c>
      <c r="BH460" s="107">
        <f>IF(U460="sníž. přenesená",N460,0)</f>
        <v>0</v>
      </c>
      <c r="BI460" s="107">
        <f>IF(U460="nulová",N460,0)</f>
        <v>0</v>
      </c>
      <c r="BJ460" s="22" t="s">
        <v>25</v>
      </c>
      <c r="BK460" s="107">
        <f>ROUND(L460*K460,2)</f>
        <v>0</v>
      </c>
      <c r="BL460" s="22" t="s">
        <v>236</v>
      </c>
      <c r="BM460" s="22" t="s">
        <v>899</v>
      </c>
    </row>
    <row r="461" spans="2:65" s="12" customFormat="1" ht="16.5" customHeight="1">
      <c r="B461" s="187"/>
      <c r="C461" s="188"/>
      <c r="D461" s="188"/>
      <c r="E461" s="189" t="s">
        <v>23</v>
      </c>
      <c r="F461" s="279" t="s">
        <v>900</v>
      </c>
      <c r="G461" s="280"/>
      <c r="H461" s="280"/>
      <c r="I461" s="280"/>
      <c r="J461" s="188"/>
      <c r="K461" s="189" t="s">
        <v>23</v>
      </c>
      <c r="L461" s="188"/>
      <c r="M461" s="188"/>
      <c r="N461" s="188"/>
      <c r="O461" s="188"/>
      <c r="P461" s="188"/>
      <c r="Q461" s="188"/>
      <c r="R461" s="190"/>
      <c r="T461" s="191"/>
      <c r="U461" s="188"/>
      <c r="V461" s="188"/>
      <c r="W461" s="188"/>
      <c r="X461" s="188"/>
      <c r="Y461" s="188"/>
      <c r="Z461" s="188"/>
      <c r="AA461" s="192"/>
      <c r="AT461" s="193" t="s">
        <v>168</v>
      </c>
      <c r="AU461" s="193" t="s">
        <v>102</v>
      </c>
      <c r="AV461" s="12" t="s">
        <v>25</v>
      </c>
      <c r="AW461" s="12" t="s">
        <v>39</v>
      </c>
      <c r="AX461" s="12" t="s">
        <v>82</v>
      </c>
      <c r="AY461" s="193" t="s">
        <v>160</v>
      </c>
    </row>
    <row r="462" spans="2:65" s="10" customFormat="1" ht="16.5" customHeight="1">
      <c r="B462" s="171"/>
      <c r="C462" s="172"/>
      <c r="D462" s="172"/>
      <c r="E462" s="173" t="s">
        <v>23</v>
      </c>
      <c r="F462" s="275" t="s">
        <v>901</v>
      </c>
      <c r="G462" s="276"/>
      <c r="H462" s="276"/>
      <c r="I462" s="276"/>
      <c r="J462" s="172"/>
      <c r="K462" s="174">
        <v>10.4</v>
      </c>
      <c r="L462" s="172"/>
      <c r="M462" s="172"/>
      <c r="N462" s="172"/>
      <c r="O462" s="172"/>
      <c r="P462" s="172"/>
      <c r="Q462" s="172"/>
      <c r="R462" s="175"/>
      <c r="T462" s="176"/>
      <c r="U462" s="172"/>
      <c r="V462" s="172"/>
      <c r="W462" s="172"/>
      <c r="X462" s="172"/>
      <c r="Y462" s="172"/>
      <c r="Z462" s="172"/>
      <c r="AA462" s="177"/>
      <c r="AT462" s="178" t="s">
        <v>168</v>
      </c>
      <c r="AU462" s="178" t="s">
        <v>102</v>
      </c>
      <c r="AV462" s="10" t="s">
        <v>102</v>
      </c>
      <c r="AW462" s="10" t="s">
        <v>39</v>
      </c>
      <c r="AX462" s="10" t="s">
        <v>25</v>
      </c>
      <c r="AY462" s="178" t="s">
        <v>160</v>
      </c>
    </row>
    <row r="463" spans="2:65" s="1" customFormat="1" ht="38.25" customHeight="1">
      <c r="B463" s="37"/>
      <c r="C463" s="164" t="s">
        <v>902</v>
      </c>
      <c r="D463" s="164" t="s">
        <v>161</v>
      </c>
      <c r="E463" s="165" t="s">
        <v>903</v>
      </c>
      <c r="F463" s="259" t="s">
        <v>904</v>
      </c>
      <c r="G463" s="259"/>
      <c r="H463" s="259"/>
      <c r="I463" s="259"/>
      <c r="J463" s="166" t="s">
        <v>164</v>
      </c>
      <c r="K463" s="167">
        <v>25.5</v>
      </c>
      <c r="L463" s="260">
        <v>0</v>
      </c>
      <c r="M463" s="261"/>
      <c r="N463" s="262">
        <f>ROUND(L463*K463,2)</f>
        <v>0</v>
      </c>
      <c r="O463" s="262"/>
      <c r="P463" s="262"/>
      <c r="Q463" s="262"/>
      <c r="R463" s="39"/>
      <c r="T463" s="168" t="s">
        <v>23</v>
      </c>
      <c r="U463" s="46" t="s">
        <v>47</v>
      </c>
      <c r="V463" s="38"/>
      <c r="W463" s="169">
        <f>V463*K463</f>
        <v>0</v>
      </c>
      <c r="X463" s="169">
        <v>0</v>
      </c>
      <c r="Y463" s="169">
        <f>X463*K463</f>
        <v>0</v>
      </c>
      <c r="Z463" s="169">
        <v>0</v>
      </c>
      <c r="AA463" s="170">
        <f>Z463*K463</f>
        <v>0</v>
      </c>
      <c r="AR463" s="22" t="s">
        <v>236</v>
      </c>
      <c r="AT463" s="22" t="s">
        <v>161</v>
      </c>
      <c r="AU463" s="22" t="s">
        <v>102</v>
      </c>
      <c r="AY463" s="22" t="s">
        <v>160</v>
      </c>
      <c r="BE463" s="107">
        <f>IF(U463="základní",N463,0)</f>
        <v>0</v>
      </c>
      <c r="BF463" s="107">
        <f>IF(U463="snížená",N463,0)</f>
        <v>0</v>
      </c>
      <c r="BG463" s="107">
        <f>IF(U463="zákl. přenesená",N463,0)</f>
        <v>0</v>
      </c>
      <c r="BH463" s="107">
        <f>IF(U463="sníž. přenesená",N463,0)</f>
        <v>0</v>
      </c>
      <c r="BI463" s="107">
        <f>IF(U463="nulová",N463,0)</f>
        <v>0</v>
      </c>
      <c r="BJ463" s="22" t="s">
        <v>25</v>
      </c>
      <c r="BK463" s="107">
        <f>ROUND(L463*K463,2)</f>
        <v>0</v>
      </c>
      <c r="BL463" s="22" t="s">
        <v>236</v>
      </c>
      <c r="BM463" s="22" t="s">
        <v>905</v>
      </c>
    </row>
    <row r="464" spans="2:65" s="1" customFormat="1" ht="25.5" customHeight="1">
      <c r="B464" s="37"/>
      <c r="C464" s="164" t="s">
        <v>906</v>
      </c>
      <c r="D464" s="164" t="s">
        <v>161</v>
      </c>
      <c r="E464" s="165" t="s">
        <v>907</v>
      </c>
      <c r="F464" s="259" t="s">
        <v>908</v>
      </c>
      <c r="G464" s="259"/>
      <c r="H464" s="259"/>
      <c r="I464" s="259"/>
      <c r="J464" s="166" t="s">
        <v>240</v>
      </c>
      <c r="K464" s="167">
        <v>30</v>
      </c>
      <c r="L464" s="260">
        <v>0</v>
      </c>
      <c r="M464" s="261"/>
      <c r="N464" s="262">
        <f>ROUND(L464*K464,2)</f>
        <v>0</v>
      </c>
      <c r="O464" s="262"/>
      <c r="P464" s="262"/>
      <c r="Q464" s="262"/>
      <c r="R464" s="39"/>
      <c r="T464" s="168" t="s">
        <v>23</v>
      </c>
      <c r="U464" s="46" t="s">
        <v>47</v>
      </c>
      <c r="V464" s="38"/>
      <c r="W464" s="169">
        <f>V464*K464</f>
        <v>0</v>
      </c>
      <c r="X464" s="169">
        <v>0</v>
      </c>
      <c r="Y464" s="169">
        <f>X464*K464</f>
        <v>0</v>
      </c>
      <c r="Z464" s="169">
        <v>0</v>
      </c>
      <c r="AA464" s="170">
        <f>Z464*K464</f>
        <v>0</v>
      </c>
      <c r="AR464" s="22" t="s">
        <v>236</v>
      </c>
      <c r="AT464" s="22" t="s">
        <v>161</v>
      </c>
      <c r="AU464" s="22" t="s">
        <v>102</v>
      </c>
      <c r="AY464" s="22" t="s">
        <v>160</v>
      </c>
      <c r="BE464" s="107">
        <f>IF(U464="základní",N464,0)</f>
        <v>0</v>
      </c>
      <c r="BF464" s="107">
        <f>IF(U464="snížená",N464,0)</f>
        <v>0</v>
      </c>
      <c r="BG464" s="107">
        <f>IF(U464="zákl. přenesená",N464,0)</f>
        <v>0</v>
      </c>
      <c r="BH464" s="107">
        <f>IF(U464="sníž. přenesená",N464,0)</f>
        <v>0</v>
      </c>
      <c r="BI464" s="107">
        <f>IF(U464="nulová",N464,0)</f>
        <v>0</v>
      </c>
      <c r="BJ464" s="22" t="s">
        <v>25</v>
      </c>
      <c r="BK464" s="107">
        <f>ROUND(L464*K464,2)</f>
        <v>0</v>
      </c>
      <c r="BL464" s="22" t="s">
        <v>236</v>
      </c>
      <c r="BM464" s="22" t="s">
        <v>909</v>
      </c>
    </row>
    <row r="465" spans="2:65" s="1" customFormat="1" ht="25.5" customHeight="1">
      <c r="B465" s="37"/>
      <c r="C465" s="194" t="s">
        <v>910</v>
      </c>
      <c r="D465" s="194" t="s">
        <v>237</v>
      </c>
      <c r="E465" s="195" t="s">
        <v>911</v>
      </c>
      <c r="F465" s="271" t="s">
        <v>912</v>
      </c>
      <c r="G465" s="271"/>
      <c r="H465" s="271"/>
      <c r="I465" s="271"/>
      <c r="J465" s="196" t="s">
        <v>180</v>
      </c>
      <c r="K465" s="197">
        <v>0.29399999999999998</v>
      </c>
      <c r="L465" s="272">
        <v>0</v>
      </c>
      <c r="M465" s="273"/>
      <c r="N465" s="274">
        <f>ROUND(L465*K465,2)</f>
        <v>0</v>
      </c>
      <c r="O465" s="262"/>
      <c r="P465" s="262"/>
      <c r="Q465" s="262"/>
      <c r="R465" s="39"/>
      <c r="T465" s="168" t="s">
        <v>23</v>
      </c>
      <c r="U465" s="46" t="s">
        <v>47</v>
      </c>
      <c r="V465" s="38"/>
      <c r="W465" s="169">
        <f>V465*K465</f>
        <v>0</v>
      </c>
      <c r="X465" s="169">
        <v>0.55000000000000004</v>
      </c>
      <c r="Y465" s="169">
        <f>X465*K465</f>
        <v>0.16170000000000001</v>
      </c>
      <c r="Z465" s="169">
        <v>0</v>
      </c>
      <c r="AA465" s="170">
        <f>Z465*K465</f>
        <v>0</v>
      </c>
      <c r="AR465" s="22" t="s">
        <v>324</v>
      </c>
      <c r="AT465" s="22" t="s">
        <v>237</v>
      </c>
      <c r="AU465" s="22" t="s">
        <v>102</v>
      </c>
      <c r="AY465" s="22" t="s">
        <v>160</v>
      </c>
      <c r="BE465" s="107">
        <f>IF(U465="základní",N465,0)</f>
        <v>0</v>
      </c>
      <c r="BF465" s="107">
        <f>IF(U465="snížená",N465,0)</f>
        <v>0</v>
      </c>
      <c r="BG465" s="107">
        <f>IF(U465="zákl. přenesená",N465,0)</f>
        <v>0</v>
      </c>
      <c r="BH465" s="107">
        <f>IF(U465="sníž. přenesená",N465,0)</f>
        <v>0</v>
      </c>
      <c r="BI465" s="107">
        <f>IF(U465="nulová",N465,0)</f>
        <v>0</v>
      </c>
      <c r="BJ465" s="22" t="s">
        <v>25</v>
      </c>
      <c r="BK465" s="107">
        <f>ROUND(L465*K465,2)</f>
        <v>0</v>
      </c>
      <c r="BL465" s="22" t="s">
        <v>236</v>
      </c>
      <c r="BM465" s="22" t="s">
        <v>913</v>
      </c>
    </row>
    <row r="466" spans="2:65" s="10" customFormat="1" ht="16.5" customHeight="1">
      <c r="B466" s="171"/>
      <c r="C466" s="172"/>
      <c r="D466" s="172"/>
      <c r="E466" s="173" t="s">
        <v>23</v>
      </c>
      <c r="F466" s="269" t="s">
        <v>914</v>
      </c>
      <c r="G466" s="270"/>
      <c r="H466" s="270"/>
      <c r="I466" s="270"/>
      <c r="J466" s="172"/>
      <c r="K466" s="174">
        <v>7.9000000000000001E-2</v>
      </c>
      <c r="L466" s="172"/>
      <c r="M466" s="172"/>
      <c r="N466" s="172"/>
      <c r="O466" s="172"/>
      <c r="P466" s="172"/>
      <c r="Q466" s="172"/>
      <c r="R466" s="175"/>
      <c r="T466" s="176"/>
      <c r="U466" s="172"/>
      <c r="V466" s="172"/>
      <c r="W466" s="172"/>
      <c r="X466" s="172"/>
      <c r="Y466" s="172"/>
      <c r="Z466" s="172"/>
      <c r="AA466" s="177"/>
      <c r="AT466" s="178" t="s">
        <v>168</v>
      </c>
      <c r="AU466" s="178" t="s">
        <v>102</v>
      </c>
      <c r="AV466" s="10" t="s">
        <v>102</v>
      </c>
      <c r="AW466" s="10" t="s">
        <v>39</v>
      </c>
      <c r="AX466" s="10" t="s">
        <v>82</v>
      </c>
      <c r="AY466" s="178" t="s">
        <v>160</v>
      </c>
    </row>
    <row r="467" spans="2:65" s="10" customFormat="1" ht="16.5" customHeight="1">
      <c r="B467" s="171"/>
      <c r="C467" s="172"/>
      <c r="D467" s="172"/>
      <c r="E467" s="173" t="s">
        <v>23</v>
      </c>
      <c r="F467" s="275" t="s">
        <v>915</v>
      </c>
      <c r="G467" s="276"/>
      <c r="H467" s="276"/>
      <c r="I467" s="276"/>
      <c r="J467" s="172"/>
      <c r="K467" s="174">
        <v>0.215</v>
      </c>
      <c r="L467" s="172"/>
      <c r="M467" s="172"/>
      <c r="N467" s="172"/>
      <c r="O467" s="172"/>
      <c r="P467" s="172"/>
      <c r="Q467" s="172"/>
      <c r="R467" s="175"/>
      <c r="T467" s="176"/>
      <c r="U467" s="172"/>
      <c r="V467" s="172"/>
      <c r="W467" s="172"/>
      <c r="X467" s="172"/>
      <c r="Y467" s="172"/>
      <c r="Z467" s="172"/>
      <c r="AA467" s="177"/>
      <c r="AT467" s="178" t="s">
        <v>168</v>
      </c>
      <c r="AU467" s="178" t="s">
        <v>102</v>
      </c>
      <c r="AV467" s="10" t="s">
        <v>102</v>
      </c>
      <c r="AW467" s="10" t="s">
        <v>39</v>
      </c>
      <c r="AX467" s="10" t="s">
        <v>82</v>
      </c>
      <c r="AY467" s="178" t="s">
        <v>160</v>
      </c>
    </row>
    <row r="468" spans="2:65" s="11" customFormat="1" ht="16.5" customHeight="1">
      <c r="B468" s="179"/>
      <c r="C468" s="180"/>
      <c r="D468" s="180"/>
      <c r="E468" s="181" t="s">
        <v>23</v>
      </c>
      <c r="F468" s="277" t="s">
        <v>208</v>
      </c>
      <c r="G468" s="278"/>
      <c r="H468" s="278"/>
      <c r="I468" s="278"/>
      <c r="J468" s="180"/>
      <c r="K468" s="182">
        <v>0.29399999999999998</v>
      </c>
      <c r="L468" s="180"/>
      <c r="M468" s="180"/>
      <c r="N468" s="180"/>
      <c r="O468" s="180"/>
      <c r="P468" s="180"/>
      <c r="Q468" s="180"/>
      <c r="R468" s="183"/>
      <c r="T468" s="184"/>
      <c r="U468" s="180"/>
      <c r="V468" s="180"/>
      <c r="W468" s="180"/>
      <c r="X468" s="180"/>
      <c r="Y468" s="180"/>
      <c r="Z468" s="180"/>
      <c r="AA468" s="185"/>
      <c r="AT468" s="186" t="s">
        <v>168</v>
      </c>
      <c r="AU468" s="186" t="s">
        <v>102</v>
      </c>
      <c r="AV468" s="11" t="s">
        <v>165</v>
      </c>
      <c r="AW468" s="11" t="s">
        <v>39</v>
      </c>
      <c r="AX468" s="11" t="s">
        <v>25</v>
      </c>
      <c r="AY468" s="186" t="s">
        <v>160</v>
      </c>
    </row>
    <row r="469" spans="2:65" s="1" customFormat="1" ht="25.5" customHeight="1">
      <c r="B469" s="37"/>
      <c r="C469" s="164" t="s">
        <v>916</v>
      </c>
      <c r="D469" s="164" t="s">
        <v>161</v>
      </c>
      <c r="E469" s="165" t="s">
        <v>917</v>
      </c>
      <c r="F469" s="259" t="s">
        <v>918</v>
      </c>
      <c r="G469" s="259"/>
      <c r="H469" s="259"/>
      <c r="I469" s="259"/>
      <c r="J469" s="166" t="s">
        <v>180</v>
      </c>
      <c r="K469" s="167">
        <v>1.397</v>
      </c>
      <c r="L469" s="260">
        <v>0</v>
      </c>
      <c r="M469" s="261"/>
      <c r="N469" s="262">
        <f>ROUND(L469*K469,2)</f>
        <v>0</v>
      </c>
      <c r="O469" s="262"/>
      <c r="P469" s="262"/>
      <c r="Q469" s="262"/>
      <c r="R469" s="39"/>
      <c r="T469" s="168" t="s">
        <v>23</v>
      </c>
      <c r="U469" s="46" t="s">
        <v>47</v>
      </c>
      <c r="V469" s="38"/>
      <c r="W469" s="169">
        <f>V469*K469</f>
        <v>0</v>
      </c>
      <c r="X469" s="169">
        <v>2.4309999999999998E-2</v>
      </c>
      <c r="Y469" s="169">
        <f>X469*K469</f>
        <v>3.3961069999999996E-2</v>
      </c>
      <c r="Z469" s="169">
        <v>0</v>
      </c>
      <c r="AA469" s="170">
        <f>Z469*K469</f>
        <v>0</v>
      </c>
      <c r="AR469" s="22" t="s">
        <v>236</v>
      </c>
      <c r="AT469" s="22" t="s">
        <v>161</v>
      </c>
      <c r="AU469" s="22" t="s">
        <v>102</v>
      </c>
      <c r="AY469" s="22" t="s">
        <v>160</v>
      </c>
      <c r="BE469" s="107">
        <f>IF(U469="základní",N469,0)</f>
        <v>0</v>
      </c>
      <c r="BF469" s="107">
        <f>IF(U469="snížená",N469,0)</f>
        <v>0</v>
      </c>
      <c r="BG469" s="107">
        <f>IF(U469="zákl. přenesená",N469,0)</f>
        <v>0</v>
      </c>
      <c r="BH469" s="107">
        <f>IF(U469="sníž. přenesená",N469,0)</f>
        <v>0</v>
      </c>
      <c r="BI469" s="107">
        <f>IF(U469="nulová",N469,0)</f>
        <v>0</v>
      </c>
      <c r="BJ469" s="22" t="s">
        <v>25</v>
      </c>
      <c r="BK469" s="107">
        <f>ROUND(L469*K469,2)</f>
        <v>0</v>
      </c>
      <c r="BL469" s="22" t="s">
        <v>236</v>
      </c>
      <c r="BM469" s="22" t="s">
        <v>919</v>
      </c>
    </row>
    <row r="470" spans="2:65" s="10" customFormat="1" ht="16.5" customHeight="1">
      <c r="B470" s="171"/>
      <c r="C470" s="172"/>
      <c r="D470" s="172"/>
      <c r="E470" s="173" t="s">
        <v>23</v>
      </c>
      <c r="F470" s="269" t="s">
        <v>862</v>
      </c>
      <c r="G470" s="270"/>
      <c r="H470" s="270"/>
      <c r="I470" s="270"/>
      <c r="J470" s="172"/>
      <c r="K470" s="174">
        <v>1.397</v>
      </c>
      <c r="L470" s="172"/>
      <c r="M470" s="172"/>
      <c r="N470" s="172"/>
      <c r="O470" s="172"/>
      <c r="P470" s="172"/>
      <c r="Q470" s="172"/>
      <c r="R470" s="175"/>
      <c r="T470" s="176"/>
      <c r="U470" s="172"/>
      <c r="V470" s="172"/>
      <c r="W470" s="172"/>
      <c r="X470" s="172"/>
      <c r="Y470" s="172"/>
      <c r="Z470" s="172"/>
      <c r="AA470" s="177"/>
      <c r="AT470" s="178" t="s">
        <v>168</v>
      </c>
      <c r="AU470" s="178" t="s">
        <v>102</v>
      </c>
      <c r="AV470" s="10" t="s">
        <v>102</v>
      </c>
      <c r="AW470" s="10" t="s">
        <v>39</v>
      </c>
      <c r="AX470" s="10" t="s">
        <v>25</v>
      </c>
      <c r="AY470" s="178" t="s">
        <v>160</v>
      </c>
    </row>
    <row r="471" spans="2:65" s="1" customFormat="1" ht="38.25" customHeight="1">
      <c r="B471" s="37"/>
      <c r="C471" s="164" t="s">
        <v>920</v>
      </c>
      <c r="D471" s="164" t="s">
        <v>161</v>
      </c>
      <c r="E471" s="165" t="s">
        <v>921</v>
      </c>
      <c r="F471" s="259" t="s">
        <v>922</v>
      </c>
      <c r="G471" s="259"/>
      <c r="H471" s="259"/>
      <c r="I471" s="259"/>
      <c r="J471" s="166" t="s">
        <v>164</v>
      </c>
      <c r="K471" s="167">
        <v>270.79000000000002</v>
      </c>
      <c r="L471" s="260">
        <v>0</v>
      </c>
      <c r="M471" s="261"/>
      <c r="N471" s="262">
        <f>ROUND(L471*K471,2)</f>
        <v>0</v>
      </c>
      <c r="O471" s="262"/>
      <c r="P471" s="262"/>
      <c r="Q471" s="262"/>
      <c r="R471" s="39"/>
      <c r="T471" s="168" t="s">
        <v>23</v>
      </c>
      <c r="U471" s="46" t="s">
        <v>47</v>
      </c>
      <c r="V471" s="38"/>
      <c r="W471" s="169">
        <f>V471*K471</f>
        <v>0</v>
      </c>
      <c r="X471" s="169">
        <v>1.5740000000000001E-2</v>
      </c>
      <c r="Y471" s="169">
        <f>X471*K471</f>
        <v>4.2622346000000002</v>
      </c>
      <c r="Z471" s="169">
        <v>0</v>
      </c>
      <c r="AA471" s="170">
        <f>Z471*K471</f>
        <v>0</v>
      </c>
      <c r="AR471" s="22" t="s">
        <v>236</v>
      </c>
      <c r="AT471" s="22" t="s">
        <v>161</v>
      </c>
      <c r="AU471" s="22" t="s">
        <v>102</v>
      </c>
      <c r="AY471" s="22" t="s">
        <v>160</v>
      </c>
      <c r="BE471" s="107">
        <f>IF(U471="základní",N471,0)</f>
        <v>0</v>
      </c>
      <c r="BF471" s="107">
        <f>IF(U471="snížená",N471,0)</f>
        <v>0</v>
      </c>
      <c r="BG471" s="107">
        <f>IF(U471="zákl. přenesená",N471,0)</f>
        <v>0</v>
      </c>
      <c r="BH471" s="107">
        <f>IF(U471="sníž. přenesená",N471,0)</f>
        <v>0</v>
      </c>
      <c r="BI471" s="107">
        <f>IF(U471="nulová",N471,0)</f>
        <v>0</v>
      </c>
      <c r="BJ471" s="22" t="s">
        <v>25</v>
      </c>
      <c r="BK471" s="107">
        <f>ROUND(L471*K471,2)</f>
        <v>0</v>
      </c>
      <c r="BL471" s="22" t="s">
        <v>236</v>
      </c>
      <c r="BM471" s="22" t="s">
        <v>923</v>
      </c>
    </row>
    <row r="472" spans="2:65" s="12" customFormat="1" ht="16.5" customHeight="1">
      <c r="B472" s="187"/>
      <c r="C472" s="188"/>
      <c r="D472" s="188"/>
      <c r="E472" s="189" t="s">
        <v>23</v>
      </c>
      <c r="F472" s="279" t="s">
        <v>704</v>
      </c>
      <c r="G472" s="280"/>
      <c r="H472" s="280"/>
      <c r="I472" s="280"/>
      <c r="J472" s="188"/>
      <c r="K472" s="189" t="s">
        <v>23</v>
      </c>
      <c r="L472" s="188"/>
      <c r="M472" s="188"/>
      <c r="N472" s="188"/>
      <c r="O472" s="188"/>
      <c r="P472" s="188"/>
      <c r="Q472" s="188"/>
      <c r="R472" s="190"/>
      <c r="T472" s="191"/>
      <c r="U472" s="188"/>
      <c r="V472" s="188"/>
      <c r="W472" s="188"/>
      <c r="X472" s="188"/>
      <c r="Y472" s="188"/>
      <c r="Z472" s="188"/>
      <c r="AA472" s="192"/>
      <c r="AT472" s="193" t="s">
        <v>168</v>
      </c>
      <c r="AU472" s="193" t="s">
        <v>102</v>
      </c>
      <c r="AV472" s="12" t="s">
        <v>25</v>
      </c>
      <c r="AW472" s="12" t="s">
        <v>39</v>
      </c>
      <c r="AX472" s="12" t="s">
        <v>82</v>
      </c>
      <c r="AY472" s="193" t="s">
        <v>160</v>
      </c>
    </row>
    <row r="473" spans="2:65" s="10" customFormat="1" ht="16.5" customHeight="1">
      <c r="B473" s="171"/>
      <c r="C473" s="172"/>
      <c r="D473" s="172"/>
      <c r="E473" s="173" t="s">
        <v>23</v>
      </c>
      <c r="F473" s="275" t="s">
        <v>705</v>
      </c>
      <c r="G473" s="276"/>
      <c r="H473" s="276"/>
      <c r="I473" s="276"/>
      <c r="J473" s="172"/>
      <c r="K473" s="174">
        <v>146.21</v>
      </c>
      <c r="L473" s="172"/>
      <c r="M473" s="172"/>
      <c r="N473" s="172"/>
      <c r="O473" s="172"/>
      <c r="P473" s="172"/>
      <c r="Q473" s="172"/>
      <c r="R473" s="175"/>
      <c r="T473" s="176"/>
      <c r="U473" s="172"/>
      <c r="V473" s="172"/>
      <c r="W473" s="172"/>
      <c r="X473" s="172"/>
      <c r="Y473" s="172"/>
      <c r="Z473" s="172"/>
      <c r="AA473" s="177"/>
      <c r="AT473" s="178" t="s">
        <v>168</v>
      </c>
      <c r="AU473" s="178" t="s">
        <v>102</v>
      </c>
      <c r="AV473" s="10" t="s">
        <v>102</v>
      </c>
      <c r="AW473" s="10" t="s">
        <v>39</v>
      </c>
      <c r="AX473" s="10" t="s">
        <v>82</v>
      </c>
      <c r="AY473" s="178" t="s">
        <v>160</v>
      </c>
    </row>
    <row r="474" spans="2:65" s="12" customFormat="1" ht="16.5" customHeight="1">
      <c r="B474" s="187"/>
      <c r="C474" s="188"/>
      <c r="D474" s="188"/>
      <c r="E474" s="189" t="s">
        <v>23</v>
      </c>
      <c r="F474" s="281" t="s">
        <v>425</v>
      </c>
      <c r="G474" s="282"/>
      <c r="H474" s="282"/>
      <c r="I474" s="282"/>
      <c r="J474" s="188"/>
      <c r="K474" s="189" t="s">
        <v>23</v>
      </c>
      <c r="L474" s="188"/>
      <c r="M474" s="188"/>
      <c r="N474" s="188"/>
      <c r="O474" s="188"/>
      <c r="P474" s="188"/>
      <c r="Q474" s="188"/>
      <c r="R474" s="190"/>
      <c r="T474" s="191"/>
      <c r="U474" s="188"/>
      <c r="V474" s="188"/>
      <c r="W474" s="188"/>
      <c r="X474" s="188"/>
      <c r="Y474" s="188"/>
      <c r="Z474" s="188"/>
      <c r="AA474" s="192"/>
      <c r="AT474" s="193" t="s">
        <v>168</v>
      </c>
      <c r="AU474" s="193" t="s">
        <v>102</v>
      </c>
      <c r="AV474" s="12" t="s">
        <v>25</v>
      </c>
      <c r="AW474" s="12" t="s">
        <v>39</v>
      </c>
      <c r="AX474" s="12" t="s">
        <v>82</v>
      </c>
      <c r="AY474" s="193" t="s">
        <v>160</v>
      </c>
    </row>
    <row r="475" spans="2:65" s="10" customFormat="1" ht="16.5" customHeight="1">
      <c r="B475" s="171"/>
      <c r="C475" s="172"/>
      <c r="D475" s="172"/>
      <c r="E475" s="173" t="s">
        <v>23</v>
      </c>
      <c r="F475" s="275" t="s">
        <v>924</v>
      </c>
      <c r="G475" s="276"/>
      <c r="H475" s="276"/>
      <c r="I475" s="276"/>
      <c r="J475" s="172"/>
      <c r="K475" s="174">
        <v>124.58</v>
      </c>
      <c r="L475" s="172"/>
      <c r="M475" s="172"/>
      <c r="N475" s="172"/>
      <c r="O475" s="172"/>
      <c r="P475" s="172"/>
      <c r="Q475" s="172"/>
      <c r="R475" s="175"/>
      <c r="T475" s="176"/>
      <c r="U475" s="172"/>
      <c r="V475" s="172"/>
      <c r="W475" s="172"/>
      <c r="X475" s="172"/>
      <c r="Y475" s="172"/>
      <c r="Z475" s="172"/>
      <c r="AA475" s="177"/>
      <c r="AT475" s="178" t="s">
        <v>168</v>
      </c>
      <c r="AU475" s="178" t="s">
        <v>102</v>
      </c>
      <c r="AV475" s="10" t="s">
        <v>102</v>
      </c>
      <c r="AW475" s="10" t="s">
        <v>39</v>
      </c>
      <c r="AX475" s="10" t="s">
        <v>82</v>
      </c>
      <c r="AY475" s="178" t="s">
        <v>160</v>
      </c>
    </row>
    <row r="476" spans="2:65" s="11" customFormat="1" ht="16.5" customHeight="1">
      <c r="B476" s="179"/>
      <c r="C476" s="180"/>
      <c r="D476" s="180"/>
      <c r="E476" s="181" t="s">
        <v>23</v>
      </c>
      <c r="F476" s="277" t="s">
        <v>208</v>
      </c>
      <c r="G476" s="278"/>
      <c r="H476" s="278"/>
      <c r="I476" s="278"/>
      <c r="J476" s="180"/>
      <c r="K476" s="182">
        <v>270.79000000000002</v>
      </c>
      <c r="L476" s="180"/>
      <c r="M476" s="180"/>
      <c r="N476" s="180"/>
      <c r="O476" s="180"/>
      <c r="P476" s="180"/>
      <c r="Q476" s="180"/>
      <c r="R476" s="183"/>
      <c r="T476" s="184"/>
      <c r="U476" s="180"/>
      <c r="V476" s="180"/>
      <c r="W476" s="180"/>
      <c r="X476" s="180"/>
      <c r="Y476" s="180"/>
      <c r="Z476" s="180"/>
      <c r="AA476" s="185"/>
      <c r="AT476" s="186" t="s">
        <v>168</v>
      </c>
      <c r="AU476" s="186" t="s">
        <v>102</v>
      </c>
      <c r="AV476" s="11" t="s">
        <v>165</v>
      </c>
      <c r="AW476" s="11" t="s">
        <v>39</v>
      </c>
      <c r="AX476" s="11" t="s">
        <v>25</v>
      </c>
      <c r="AY476" s="186" t="s">
        <v>160</v>
      </c>
    </row>
    <row r="477" spans="2:65" s="1" customFormat="1" ht="25.5" customHeight="1">
      <c r="B477" s="37"/>
      <c r="C477" s="164" t="s">
        <v>925</v>
      </c>
      <c r="D477" s="164" t="s">
        <v>161</v>
      </c>
      <c r="E477" s="165" t="s">
        <v>926</v>
      </c>
      <c r="F477" s="259" t="s">
        <v>927</v>
      </c>
      <c r="G477" s="259"/>
      <c r="H477" s="259"/>
      <c r="I477" s="259"/>
      <c r="J477" s="166" t="s">
        <v>164</v>
      </c>
      <c r="K477" s="167">
        <v>146.21</v>
      </c>
      <c r="L477" s="260">
        <v>0</v>
      </c>
      <c r="M477" s="261"/>
      <c r="N477" s="262">
        <f>ROUND(L477*K477,2)</f>
        <v>0</v>
      </c>
      <c r="O477" s="262"/>
      <c r="P477" s="262"/>
      <c r="Q477" s="262"/>
      <c r="R477" s="39"/>
      <c r="T477" s="168" t="s">
        <v>23</v>
      </c>
      <c r="U477" s="46" t="s">
        <v>47</v>
      </c>
      <c r="V477" s="38"/>
      <c r="W477" s="169">
        <f>V477*K477</f>
        <v>0</v>
      </c>
      <c r="X477" s="169">
        <v>0</v>
      </c>
      <c r="Y477" s="169">
        <f>X477*K477</f>
        <v>0</v>
      </c>
      <c r="Z477" s="169">
        <v>0</v>
      </c>
      <c r="AA477" s="170">
        <f>Z477*K477</f>
        <v>0</v>
      </c>
      <c r="AR477" s="22" t="s">
        <v>236</v>
      </c>
      <c r="AT477" s="22" t="s">
        <v>161</v>
      </c>
      <c r="AU477" s="22" t="s">
        <v>102</v>
      </c>
      <c r="AY477" s="22" t="s">
        <v>160</v>
      </c>
      <c r="BE477" s="107">
        <f>IF(U477="základní",N477,0)</f>
        <v>0</v>
      </c>
      <c r="BF477" s="107">
        <f>IF(U477="snížená",N477,0)</f>
        <v>0</v>
      </c>
      <c r="BG477" s="107">
        <f>IF(U477="zákl. přenesená",N477,0)</f>
        <v>0</v>
      </c>
      <c r="BH477" s="107">
        <f>IF(U477="sníž. přenesená",N477,0)</f>
        <v>0</v>
      </c>
      <c r="BI477" s="107">
        <f>IF(U477="nulová",N477,0)</f>
        <v>0</v>
      </c>
      <c r="BJ477" s="22" t="s">
        <v>25</v>
      </c>
      <c r="BK477" s="107">
        <f>ROUND(L477*K477,2)</f>
        <v>0</v>
      </c>
      <c r="BL477" s="22" t="s">
        <v>236</v>
      </c>
      <c r="BM477" s="22" t="s">
        <v>928</v>
      </c>
    </row>
    <row r="478" spans="2:65" s="1" customFormat="1" ht="25.5" customHeight="1">
      <c r="B478" s="37"/>
      <c r="C478" s="194" t="s">
        <v>929</v>
      </c>
      <c r="D478" s="194" t="s">
        <v>237</v>
      </c>
      <c r="E478" s="195" t="s">
        <v>930</v>
      </c>
      <c r="F478" s="271" t="s">
        <v>931</v>
      </c>
      <c r="G478" s="271"/>
      <c r="H478" s="271"/>
      <c r="I478" s="271"/>
      <c r="J478" s="196" t="s">
        <v>180</v>
      </c>
      <c r="K478" s="197">
        <v>1.105</v>
      </c>
      <c r="L478" s="272">
        <v>0</v>
      </c>
      <c r="M478" s="273"/>
      <c r="N478" s="274">
        <f>ROUND(L478*K478,2)</f>
        <v>0</v>
      </c>
      <c r="O478" s="262"/>
      <c r="P478" s="262"/>
      <c r="Q478" s="262"/>
      <c r="R478" s="39"/>
      <c r="T478" s="168" t="s">
        <v>23</v>
      </c>
      <c r="U478" s="46" t="s">
        <v>47</v>
      </c>
      <c r="V478" s="38"/>
      <c r="W478" s="169">
        <f>V478*K478</f>
        <v>0</v>
      </c>
      <c r="X478" s="169">
        <v>0.55000000000000004</v>
      </c>
      <c r="Y478" s="169">
        <f>X478*K478</f>
        <v>0.60775000000000001</v>
      </c>
      <c r="Z478" s="169">
        <v>0</v>
      </c>
      <c r="AA478" s="170">
        <f>Z478*K478</f>
        <v>0</v>
      </c>
      <c r="AR478" s="22" t="s">
        <v>324</v>
      </c>
      <c r="AT478" s="22" t="s">
        <v>237</v>
      </c>
      <c r="AU478" s="22" t="s">
        <v>102</v>
      </c>
      <c r="AY478" s="22" t="s">
        <v>160</v>
      </c>
      <c r="BE478" s="107">
        <f>IF(U478="základní",N478,0)</f>
        <v>0</v>
      </c>
      <c r="BF478" s="107">
        <f>IF(U478="snížená",N478,0)</f>
        <v>0</v>
      </c>
      <c r="BG478" s="107">
        <f>IF(U478="zákl. přenesená",N478,0)</f>
        <v>0</v>
      </c>
      <c r="BH478" s="107">
        <f>IF(U478="sníž. přenesená",N478,0)</f>
        <v>0</v>
      </c>
      <c r="BI478" s="107">
        <f>IF(U478="nulová",N478,0)</f>
        <v>0</v>
      </c>
      <c r="BJ478" s="22" t="s">
        <v>25</v>
      </c>
      <c r="BK478" s="107">
        <f>ROUND(L478*K478,2)</f>
        <v>0</v>
      </c>
      <c r="BL478" s="22" t="s">
        <v>236</v>
      </c>
      <c r="BM478" s="22" t="s">
        <v>932</v>
      </c>
    </row>
    <row r="479" spans="2:65" s="10" customFormat="1" ht="16.5" customHeight="1">
      <c r="B479" s="171"/>
      <c r="C479" s="172"/>
      <c r="D479" s="172"/>
      <c r="E479" s="173" t="s">
        <v>23</v>
      </c>
      <c r="F479" s="269" t="s">
        <v>933</v>
      </c>
      <c r="G479" s="270"/>
      <c r="H479" s="270"/>
      <c r="I479" s="270"/>
      <c r="J479" s="172"/>
      <c r="K479" s="174">
        <v>1.105</v>
      </c>
      <c r="L479" s="172"/>
      <c r="M479" s="172"/>
      <c r="N479" s="172"/>
      <c r="O479" s="172"/>
      <c r="P479" s="172"/>
      <c r="Q479" s="172"/>
      <c r="R479" s="175"/>
      <c r="T479" s="176"/>
      <c r="U479" s="172"/>
      <c r="V479" s="172"/>
      <c r="W479" s="172"/>
      <c r="X479" s="172"/>
      <c r="Y479" s="172"/>
      <c r="Z479" s="172"/>
      <c r="AA479" s="177"/>
      <c r="AT479" s="178" t="s">
        <v>168</v>
      </c>
      <c r="AU479" s="178" t="s">
        <v>102</v>
      </c>
      <c r="AV479" s="10" t="s">
        <v>102</v>
      </c>
      <c r="AW479" s="10" t="s">
        <v>39</v>
      </c>
      <c r="AX479" s="10" t="s">
        <v>25</v>
      </c>
      <c r="AY479" s="178" t="s">
        <v>160</v>
      </c>
    </row>
    <row r="480" spans="2:65" s="1" customFormat="1" ht="25.5" customHeight="1">
      <c r="B480" s="37"/>
      <c r="C480" s="164" t="s">
        <v>934</v>
      </c>
      <c r="D480" s="164" t="s">
        <v>161</v>
      </c>
      <c r="E480" s="165" t="s">
        <v>935</v>
      </c>
      <c r="F480" s="259" t="s">
        <v>936</v>
      </c>
      <c r="G480" s="259"/>
      <c r="H480" s="259"/>
      <c r="I480" s="259"/>
      <c r="J480" s="166" t="s">
        <v>164</v>
      </c>
      <c r="K480" s="167">
        <v>146.21</v>
      </c>
      <c r="L480" s="260">
        <v>0</v>
      </c>
      <c r="M480" s="261"/>
      <c r="N480" s="262">
        <f>ROUND(L480*K480,2)</f>
        <v>0</v>
      </c>
      <c r="O480" s="262"/>
      <c r="P480" s="262"/>
      <c r="Q480" s="262"/>
      <c r="R480" s="39"/>
      <c r="T480" s="168" t="s">
        <v>23</v>
      </c>
      <c r="U480" s="46" t="s">
        <v>47</v>
      </c>
      <c r="V480" s="38"/>
      <c r="W480" s="169">
        <f>V480*K480</f>
        <v>0</v>
      </c>
      <c r="X480" s="169">
        <v>1.9000000000000001E-4</v>
      </c>
      <c r="Y480" s="169">
        <f>X480*K480</f>
        <v>2.7779900000000003E-2</v>
      </c>
      <c r="Z480" s="169">
        <v>0</v>
      </c>
      <c r="AA480" s="170">
        <f>Z480*K480</f>
        <v>0</v>
      </c>
      <c r="AR480" s="22" t="s">
        <v>236</v>
      </c>
      <c r="AT480" s="22" t="s">
        <v>161</v>
      </c>
      <c r="AU480" s="22" t="s">
        <v>102</v>
      </c>
      <c r="AY480" s="22" t="s">
        <v>160</v>
      </c>
      <c r="BE480" s="107">
        <f>IF(U480="základní",N480,0)</f>
        <v>0</v>
      </c>
      <c r="BF480" s="107">
        <f>IF(U480="snížená",N480,0)</f>
        <v>0</v>
      </c>
      <c r="BG480" s="107">
        <f>IF(U480="zákl. přenesená",N480,0)</f>
        <v>0</v>
      </c>
      <c r="BH480" s="107">
        <f>IF(U480="sníž. přenesená",N480,0)</f>
        <v>0</v>
      </c>
      <c r="BI480" s="107">
        <f>IF(U480="nulová",N480,0)</f>
        <v>0</v>
      </c>
      <c r="BJ480" s="22" t="s">
        <v>25</v>
      </c>
      <c r="BK480" s="107">
        <f>ROUND(L480*K480,2)</f>
        <v>0</v>
      </c>
      <c r="BL480" s="22" t="s">
        <v>236</v>
      </c>
      <c r="BM480" s="22" t="s">
        <v>937</v>
      </c>
    </row>
    <row r="481" spans="2:65" s="1" customFormat="1" ht="25.5" customHeight="1">
      <c r="B481" s="37"/>
      <c r="C481" s="164" t="s">
        <v>938</v>
      </c>
      <c r="D481" s="164" t="s">
        <v>161</v>
      </c>
      <c r="E481" s="165" t="s">
        <v>939</v>
      </c>
      <c r="F481" s="259" t="s">
        <v>940</v>
      </c>
      <c r="G481" s="259"/>
      <c r="H481" s="259"/>
      <c r="I481" s="259"/>
      <c r="J481" s="166" t="s">
        <v>164</v>
      </c>
      <c r="K481" s="167">
        <v>146.21</v>
      </c>
      <c r="L481" s="260">
        <v>0</v>
      </c>
      <c r="M481" s="261"/>
      <c r="N481" s="262">
        <f>ROUND(L481*K481,2)</f>
        <v>0</v>
      </c>
      <c r="O481" s="262"/>
      <c r="P481" s="262"/>
      <c r="Q481" s="262"/>
      <c r="R481" s="39"/>
      <c r="T481" s="168" t="s">
        <v>23</v>
      </c>
      <c r="U481" s="46" t="s">
        <v>47</v>
      </c>
      <c r="V481" s="38"/>
      <c r="W481" s="169">
        <f>V481*K481</f>
        <v>0</v>
      </c>
      <c r="X481" s="169">
        <v>0</v>
      </c>
      <c r="Y481" s="169">
        <f>X481*K481</f>
        <v>0</v>
      </c>
      <c r="Z481" s="169">
        <v>1.4E-2</v>
      </c>
      <c r="AA481" s="170">
        <f>Z481*K481</f>
        <v>2.0469400000000002</v>
      </c>
      <c r="AR481" s="22" t="s">
        <v>236</v>
      </c>
      <c r="AT481" s="22" t="s">
        <v>161</v>
      </c>
      <c r="AU481" s="22" t="s">
        <v>102</v>
      </c>
      <c r="AY481" s="22" t="s">
        <v>160</v>
      </c>
      <c r="BE481" s="107">
        <f>IF(U481="základní",N481,0)</f>
        <v>0</v>
      </c>
      <c r="BF481" s="107">
        <f>IF(U481="snížená",N481,0)</f>
        <v>0</v>
      </c>
      <c r="BG481" s="107">
        <f>IF(U481="zákl. přenesená",N481,0)</f>
        <v>0</v>
      </c>
      <c r="BH481" s="107">
        <f>IF(U481="sníž. přenesená",N481,0)</f>
        <v>0</v>
      </c>
      <c r="BI481" s="107">
        <f>IF(U481="nulová",N481,0)</f>
        <v>0</v>
      </c>
      <c r="BJ481" s="22" t="s">
        <v>25</v>
      </c>
      <c r="BK481" s="107">
        <f>ROUND(L481*K481,2)</f>
        <v>0</v>
      </c>
      <c r="BL481" s="22" t="s">
        <v>236</v>
      </c>
      <c r="BM481" s="22" t="s">
        <v>941</v>
      </c>
    </row>
    <row r="482" spans="2:65" s="1" customFormat="1" ht="25.5" customHeight="1">
      <c r="B482" s="37"/>
      <c r="C482" s="164" t="s">
        <v>942</v>
      </c>
      <c r="D482" s="164" t="s">
        <v>161</v>
      </c>
      <c r="E482" s="165" t="s">
        <v>943</v>
      </c>
      <c r="F482" s="259" t="s">
        <v>944</v>
      </c>
      <c r="G482" s="259"/>
      <c r="H482" s="259"/>
      <c r="I482" s="259"/>
      <c r="J482" s="166" t="s">
        <v>240</v>
      </c>
      <c r="K482" s="167">
        <v>36</v>
      </c>
      <c r="L482" s="260">
        <v>0</v>
      </c>
      <c r="M482" s="261"/>
      <c r="N482" s="262">
        <f>ROUND(L482*K482,2)</f>
        <v>0</v>
      </c>
      <c r="O482" s="262"/>
      <c r="P482" s="262"/>
      <c r="Q482" s="262"/>
      <c r="R482" s="39"/>
      <c r="T482" s="168" t="s">
        <v>23</v>
      </c>
      <c r="U482" s="46" t="s">
        <v>47</v>
      </c>
      <c r="V482" s="38"/>
      <c r="W482" s="169">
        <f>V482*K482</f>
        <v>0</v>
      </c>
      <c r="X482" s="169">
        <v>0</v>
      </c>
      <c r="Y482" s="169">
        <f>X482*K482</f>
        <v>0</v>
      </c>
      <c r="Z482" s="169">
        <v>8.0000000000000002E-3</v>
      </c>
      <c r="AA482" s="170">
        <f>Z482*K482</f>
        <v>0.28800000000000003</v>
      </c>
      <c r="AR482" s="22" t="s">
        <v>236</v>
      </c>
      <c r="AT482" s="22" t="s">
        <v>161</v>
      </c>
      <c r="AU482" s="22" t="s">
        <v>102</v>
      </c>
      <c r="AY482" s="22" t="s">
        <v>160</v>
      </c>
      <c r="BE482" s="107">
        <f>IF(U482="základní",N482,0)</f>
        <v>0</v>
      </c>
      <c r="BF482" s="107">
        <f>IF(U482="snížená",N482,0)</f>
        <v>0</v>
      </c>
      <c r="BG482" s="107">
        <f>IF(U482="zákl. přenesená",N482,0)</f>
        <v>0</v>
      </c>
      <c r="BH482" s="107">
        <f>IF(U482="sníž. přenesená",N482,0)</f>
        <v>0</v>
      </c>
      <c r="BI482" s="107">
        <f>IF(U482="nulová",N482,0)</f>
        <v>0</v>
      </c>
      <c r="BJ482" s="22" t="s">
        <v>25</v>
      </c>
      <c r="BK482" s="107">
        <f>ROUND(L482*K482,2)</f>
        <v>0</v>
      </c>
      <c r="BL482" s="22" t="s">
        <v>236</v>
      </c>
      <c r="BM482" s="22" t="s">
        <v>945</v>
      </c>
    </row>
    <row r="483" spans="2:65" s="10" customFormat="1" ht="16.5" customHeight="1">
      <c r="B483" s="171"/>
      <c r="C483" s="172"/>
      <c r="D483" s="172"/>
      <c r="E483" s="173" t="s">
        <v>23</v>
      </c>
      <c r="F483" s="269" t="s">
        <v>946</v>
      </c>
      <c r="G483" s="270"/>
      <c r="H483" s="270"/>
      <c r="I483" s="270"/>
      <c r="J483" s="172"/>
      <c r="K483" s="174">
        <v>36</v>
      </c>
      <c r="L483" s="172"/>
      <c r="M483" s="172"/>
      <c r="N483" s="172"/>
      <c r="O483" s="172"/>
      <c r="P483" s="172"/>
      <c r="Q483" s="172"/>
      <c r="R483" s="175"/>
      <c r="T483" s="176"/>
      <c r="U483" s="172"/>
      <c r="V483" s="172"/>
      <c r="W483" s="172"/>
      <c r="X483" s="172"/>
      <c r="Y483" s="172"/>
      <c r="Z483" s="172"/>
      <c r="AA483" s="177"/>
      <c r="AT483" s="178" t="s">
        <v>168</v>
      </c>
      <c r="AU483" s="178" t="s">
        <v>102</v>
      </c>
      <c r="AV483" s="10" t="s">
        <v>102</v>
      </c>
      <c r="AW483" s="10" t="s">
        <v>39</v>
      </c>
      <c r="AX483" s="10" t="s">
        <v>25</v>
      </c>
      <c r="AY483" s="178" t="s">
        <v>160</v>
      </c>
    </row>
    <row r="484" spans="2:65" s="1" customFormat="1" ht="25.5" customHeight="1">
      <c r="B484" s="37"/>
      <c r="C484" s="164" t="s">
        <v>947</v>
      </c>
      <c r="D484" s="164" t="s">
        <v>161</v>
      </c>
      <c r="E484" s="165" t="s">
        <v>948</v>
      </c>
      <c r="F484" s="259" t="s">
        <v>949</v>
      </c>
      <c r="G484" s="259"/>
      <c r="H484" s="259"/>
      <c r="I484" s="259"/>
      <c r="J484" s="166" t="s">
        <v>164</v>
      </c>
      <c r="K484" s="167">
        <v>24.75</v>
      </c>
      <c r="L484" s="260">
        <v>0</v>
      </c>
      <c r="M484" s="261"/>
      <c r="N484" s="262">
        <f>ROUND(L484*K484,2)</f>
        <v>0</v>
      </c>
      <c r="O484" s="262"/>
      <c r="P484" s="262"/>
      <c r="Q484" s="262"/>
      <c r="R484" s="39"/>
      <c r="T484" s="168" t="s">
        <v>23</v>
      </c>
      <c r="U484" s="46" t="s">
        <v>47</v>
      </c>
      <c r="V484" s="38"/>
      <c r="W484" s="169">
        <f>V484*K484</f>
        <v>0</v>
      </c>
      <c r="X484" s="169">
        <v>0</v>
      </c>
      <c r="Y484" s="169">
        <f>X484*K484</f>
        <v>0</v>
      </c>
      <c r="Z484" s="169">
        <v>1.4E-2</v>
      </c>
      <c r="AA484" s="170">
        <f>Z484*K484</f>
        <v>0.34650000000000003</v>
      </c>
      <c r="AR484" s="22" t="s">
        <v>236</v>
      </c>
      <c r="AT484" s="22" t="s">
        <v>161</v>
      </c>
      <c r="AU484" s="22" t="s">
        <v>102</v>
      </c>
      <c r="AY484" s="22" t="s">
        <v>160</v>
      </c>
      <c r="BE484" s="107">
        <f>IF(U484="základní",N484,0)</f>
        <v>0</v>
      </c>
      <c r="BF484" s="107">
        <f>IF(U484="snížená",N484,0)</f>
        <v>0</v>
      </c>
      <c r="BG484" s="107">
        <f>IF(U484="zákl. přenesená",N484,0)</f>
        <v>0</v>
      </c>
      <c r="BH484" s="107">
        <f>IF(U484="sníž. přenesená",N484,0)</f>
        <v>0</v>
      </c>
      <c r="BI484" s="107">
        <f>IF(U484="nulová",N484,0)</f>
        <v>0</v>
      </c>
      <c r="BJ484" s="22" t="s">
        <v>25</v>
      </c>
      <c r="BK484" s="107">
        <f>ROUND(L484*K484,2)</f>
        <v>0</v>
      </c>
      <c r="BL484" s="22" t="s">
        <v>236</v>
      </c>
      <c r="BM484" s="22" t="s">
        <v>950</v>
      </c>
    </row>
    <row r="485" spans="2:65" s="10" customFormat="1" ht="16.5" customHeight="1">
      <c r="B485" s="171"/>
      <c r="C485" s="172"/>
      <c r="D485" s="172"/>
      <c r="E485" s="173" t="s">
        <v>23</v>
      </c>
      <c r="F485" s="269" t="s">
        <v>951</v>
      </c>
      <c r="G485" s="270"/>
      <c r="H485" s="270"/>
      <c r="I485" s="270"/>
      <c r="J485" s="172"/>
      <c r="K485" s="174">
        <v>24.75</v>
      </c>
      <c r="L485" s="172"/>
      <c r="M485" s="172"/>
      <c r="N485" s="172"/>
      <c r="O485" s="172"/>
      <c r="P485" s="172"/>
      <c r="Q485" s="172"/>
      <c r="R485" s="175"/>
      <c r="T485" s="176"/>
      <c r="U485" s="172"/>
      <c r="V485" s="172"/>
      <c r="W485" s="172"/>
      <c r="X485" s="172"/>
      <c r="Y485" s="172"/>
      <c r="Z485" s="172"/>
      <c r="AA485" s="177"/>
      <c r="AT485" s="178" t="s">
        <v>168</v>
      </c>
      <c r="AU485" s="178" t="s">
        <v>102</v>
      </c>
      <c r="AV485" s="10" t="s">
        <v>102</v>
      </c>
      <c r="AW485" s="10" t="s">
        <v>39</v>
      </c>
      <c r="AX485" s="10" t="s">
        <v>25</v>
      </c>
      <c r="AY485" s="178" t="s">
        <v>160</v>
      </c>
    </row>
    <row r="486" spans="2:65" s="1" customFormat="1" ht="25.5" customHeight="1">
      <c r="B486" s="37"/>
      <c r="C486" s="164" t="s">
        <v>952</v>
      </c>
      <c r="D486" s="164" t="s">
        <v>161</v>
      </c>
      <c r="E486" s="165" t="s">
        <v>953</v>
      </c>
      <c r="F486" s="259" t="s">
        <v>954</v>
      </c>
      <c r="G486" s="259"/>
      <c r="H486" s="259"/>
      <c r="I486" s="259"/>
      <c r="J486" s="166" t="s">
        <v>212</v>
      </c>
      <c r="K486" s="167">
        <v>6.1159999999999997</v>
      </c>
      <c r="L486" s="260">
        <v>0</v>
      </c>
      <c r="M486" s="261"/>
      <c r="N486" s="262">
        <f>ROUND(L486*K486,2)</f>
        <v>0</v>
      </c>
      <c r="O486" s="262"/>
      <c r="P486" s="262"/>
      <c r="Q486" s="262"/>
      <c r="R486" s="39"/>
      <c r="T486" s="168" t="s">
        <v>23</v>
      </c>
      <c r="U486" s="46" t="s">
        <v>47</v>
      </c>
      <c r="V486" s="38"/>
      <c r="W486" s="169">
        <f>V486*K486</f>
        <v>0</v>
      </c>
      <c r="X486" s="169">
        <v>0</v>
      </c>
      <c r="Y486" s="169">
        <f>X486*K486</f>
        <v>0</v>
      </c>
      <c r="Z486" s="169">
        <v>0</v>
      </c>
      <c r="AA486" s="170">
        <f>Z486*K486</f>
        <v>0</v>
      </c>
      <c r="AR486" s="22" t="s">
        <v>236</v>
      </c>
      <c r="AT486" s="22" t="s">
        <v>161</v>
      </c>
      <c r="AU486" s="22" t="s">
        <v>102</v>
      </c>
      <c r="AY486" s="22" t="s">
        <v>160</v>
      </c>
      <c r="BE486" s="107">
        <f>IF(U486="základní",N486,0)</f>
        <v>0</v>
      </c>
      <c r="BF486" s="107">
        <f>IF(U486="snížená",N486,0)</f>
        <v>0</v>
      </c>
      <c r="BG486" s="107">
        <f>IF(U486="zákl. přenesená",N486,0)</f>
        <v>0</v>
      </c>
      <c r="BH486" s="107">
        <f>IF(U486="sníž. přenesená",N486,0)</f>
        <v>0</v>
      </c>
      <c r="BI486" s="107">
        <f>IF(U486="nulová",N486,0)</f>
        <v>0</v>
      </c>
      <c r="BJ486" s="22" t="s">
        <v>25</v>
      </c>
      <c r="BK486" s="107">
        <f>ROUND(L486*K486,2)</f>
        <v>0</v>
      </c>
      <c r="BL486" s="22" t="s">
        <v>236</v>
      </c>
      <c r="BM486" s="22" t="s">
        <v>955</v>
      </c>
    </row>
    <row r="487" spans="2:65" s="9" customFormat="1" ht="29.85" customHeight="1">
      <c r="B487" s="153"/>
      <c r="C487" s="154"/>
      <c r="D487" s="163" t="s">
        <v>127</v>
      </c>
      <c r="E487" s="163"/>
      <c r="F487" s="163"/>
      <c r="G487" s="163"/>
      <c r="H487" s="163"/>
      <c r="I487" s="163"/>
      <c r="J487" s="163"/>
      <c r="K487" s="163"/>
      <c r="L487" s="163"/>
      <c r="M487" s="163"/>
      <c r="N487" s="254">
        <f>BK487</f>
        <v>0</v>
      </c>
      <c r="O487" s="255"/>
      <c r="P487" s="255"/>
      <c r="Q487" s="255"/>
      <c r="R487" s="156"/>
      <c r="T487" s="157"/>
      <c r="U487" s="154"/>
      <c r="V487" s="154"/>
      <c r="W487" s="158">
        <f>SUM(W488:W493)</f>
        <v>0</v>
      </c>
      <c r="X487" s="154"/>
      <c r="Y487" s="158">
        <f>SUM(Y488:Y493)</f>
        <v>2.8838865299999998</v>
      </c>
      <c r="Z487" s="154"/>
      <c r="AA487" s="159">
        <f>SUM(AA488:AA493)</f>
        <v>0</v>
      </c>
      <c r="AR487" s="160" t="s">
        <v>102</v>
      </c>
      <c r="AT487" s="161" t="s">
        <v>81</v>
      </c>
      <c r="AU487" s="161" t="s">
        <v>25</v>
      </c>
      <c r="AY487" s="160" t="s">
        <v>160</v>
      </c>
      <c r="BK487" s="162">
        <f>SUM(BK488:BK493)</f>
        <v>0</v>
      </c>
    </row>
    <row r="488" spans="2:65" s="1" customFormat="1" ht="25.5" customHeight="1">
      <c r="B488" s="37"/>
      <c r="C488" s="164" t="s">
        <v>956</v>
      </c>
      <c r="D488" s="164" t="s">
        <v>161</v>
      </c>
      <c r="E488" s="165" t="s">
        <v>957</v>
      </c>
      <c r="F488" s="259" t="s">
        <v>958</v>
      </c>
      <c r="G488" s="259"/>
      <c r="H488" s="259"/>
      <c r="I488" s="259"/>
      <c r="J488" s="166" t="s">
        <v>164</v>
      </c>
      <c r="K488" s="167">
        <v>167.78</v>
      </c>
      <c r="L488" s="260">
        <v>0</v>
      </c>
      <c r="M488" s="261"/>
      <c r="N488" s="262">
        <f>ROUND(L488*K488,2)</f>
        <v>0</v>
      </c>
      <c r="O488" s="262"/>
      <c r="P488" s="262"/>
      <c r="Q488" s="262"/>
      <c r="R488" s="39"/>
      <c r="T488" s="168" t="s">
        <v>23</v>
      </c>
      <c r="U488" s="46" t="s">
        <v>47</v>
      </c>
      <c r="V488" s="38"/>
      <c r="W488" s="169">
        <f>V488*K488</f>
        <v>0</v>
      </c>
      <c r="X488" s="169">
        <v>1.694E-2</v>
      </c>
      <c r="Y488" s="169">
        <f>X488*K488</f>
        <v>2.8421932000000001</v>
      </c>
      <c r="Z488" s="169">
        <v>0</v>
      </c>
      <c r="AA488" s="170">
        <f>Z488*K488</f>
        <v>0</v>
      </c>
      <c r="AR488" s="22" t="s">
        <v>236</v>
      </c>
      <c r="AT488" s="22" t="s">
        <v>161</v>
      </c>
      <c r="AU488" s="22" t="s">
        <v>102</v>
      </c>
      <c r="AY488" s="22" t="s">
        <v>160</v>
      </c>
      <c r="BE488" s="107">
        <f>IF(U488="základní",N488,0)</f>
        <v>0</v>
      </c>
      <c r="BF488" s="107">
        <f>IF(U488="snížená",N488,0)</f>
        <v>0</v>
      </c>
      <c r="BG488" s="107">
        <f>IF(U488="zákl. přenesená",N488,0)</f>
        <v>0</v>
      </c>
      <c r="BH488" s="107">
        <f>IF(U488="sníž. přenesená",N488,0)</f>
        <v>0</v>
      </c>
      <c r="BI488" s="107">
        <f>IF(U488="nulová",N488,0)</f>
        <v>0</v>
      </c>
      <c r="BJ488" s="22" t="s">
        <v>25</v>
      </c>
      <c r="BK488" s="107">
        <f>ROUND(L488*K488,2)</f>
        <v>0</v>
      </c>
      <c r="BL488" s="22" t="s">
        <v>236</v>
      </c>
      <c r="BM488" s="22" t="s">
        <v>959</v>
      </c>
    </row>
    <row r="489" spans="2:65" s="10" customFormat="1" ht="16.5" customHeight="1">
      <c r="B489" s="171"/>
      <c r="C489" s="172"/>
      <c r="D489" s="172"/>
      <c r="E489" s="173" t="s">
        <v>23</v>
      </c>
      <c r="F489" s="269" t="s">
        <v>960</v>
      </c>
      <c r="G489" s="270"/>
      <c r="H489" s="270"/>
      <c r="I489" s="270"/>
      <c r="J489" s="172"/>
      <c r="K489" s="174">
        <v>167.78</v>
      </c>
      <c r="L489" s="172"/>
      <c r="M489" s="172"/>
      <c r="N489" s="172"/>
      <c r="O489" s="172"/>
      <c r="P489" s="172"/>
      <c r="Q489" s="172"/>
      <c r="R489" s="175"/>
      <c r="T489" s="176"/>
      <c r="U489" s="172"/>
      <c r="V489" s="172"/>
      <c r="W489" s="172"/>
      <c r="X489" s="172"/>
      <c r="Y489" s="172"/>
      <c r="Z489" s="172"/>
      <c r="AA489" s="177"/>
      <c r="AT489" s="178" t="s">
        <v>168</v>
      </c>
      <c r="AU489" s="178" t="s">
        <v>102</v>
      </c>
      <c r="AV489" s="10" t="s">
        <v>102</v>
      </c>
      <c r="AW489" s="10" t="s">
        <v>39</v>
      </c>
      <c r="AX489" s="10" t="s">
        <v>25</v>
      </c>
      <c r="AY489" s="178" t="s">
        <v>160</v>
      </c>
    </row>
    <row r="490" spans="2:65" s="1" customFormat="1" ht="16.5" customHeight="1">
      <c r="B490" s="37"/>
      <c r="C490" s="164" t="s">
        <v>961</v>
      </c>
      <c r="D490" s="164" t="s">
        <v>161</v>
      </c>
      <c r="E490" s="165" t="s">
        <v>962</v>
      </c>
      <c r="F490" s="259" t="s">
        <v>963</v>
      </c>
      <c r="G490" s="259"/>
      <c r="H490" s="259"/>
      <c r="I490" s="259"/>
      <c r="J490" s="166" t="s">
        <v>164</v>
      </c>
      <c r="K490" s="167">
        <v>167.78</v>
      </c>
      <c r="L490" s="260">
        <v>0</v>
      </c>
      <c r="M490" s="261"/>
      <c r="N490" s="262">
        <f>ROUND(L490*K490,2)</f>
        <v>0</v>
      </c>
      <c r="O490" s="262"/>
      <c r="P490" s="262"/>
      <c r="Q490" s="262"/>
      <c r="R490" s="39"/>
      <c r="T490" s="168" t="s">
        <v>23</v>
      </c>
      <c r="U490" s="46" t="s">
        <v>47</v>
      </c>
      <c r="V490" s="38"/>
      <c r="W490" s="169">
        <f>V490*K490</f>
        <v>0</v>
      </c>
      <c r="X490" s="169">
        <v>1E-4</v>
      </c>
      <c r="Y490" s="169">
        <f>X490*K490</f>
        <v>1.6778000000000001E-2</v>
      </c>
      <c r="Z490" s="169">
        <v>0</v>
      </c>
      <c r="AA490" s="170">
        <f>Z490*K490</f>
        <v>0</v>
      </c>
      <c r="AR490" s="22" t="s">
        <v>236</v>
      </c>
      <c r="AT490" s="22" t="s">
        <v>161</v>
      </c>
      <c r="AU490" s="22" t="s">
        <v>102</v>
      </c>
      <c r="AY490" s="22" t="s">
        <v>160</v>
      </c>
      <c r="BE490" s="107">
        <f>IF(U490="základní",N490,0)</f>
        <v>0</v>
      </c>
      <c r="BF490" s="107">
        <f>IF(U490="snížená",N490,0)</f>
        <v>0</v>
      </c>
      <c r="BG490" s="107">
        <f>IF(U490="zákl. přenesená",N490,0)</f>
        <v>0</v>
      </c>
      <c r="BH490" s="107">
        <f>IF(U490="sníž. přenesená",N490,0)</f>
        <v>0</v>
      </c>
      <c r="BI490" s="107">
        <f>IF(U490="nulová",N490,0)</f>
        <v>0</v>
      </c>
      <c r="BJ490" s="22" t="s">
        <v>25</v>
      </c>
      <c r="BK490" s="107">
        <f>ROUND(L490*K490,2)</f>
        <v>0</v>
      </c>
      <c r="BL490" s="22" t="s">
        <v>236</v>
      </c>
      <c r="BM490" s="22" t="s">
        <v>964</v>
      </c>
    </row>
    <row r="491" spans="2:65" s="1" customFormat="1" ht="25.5" customHeight="1">
      <c r="B491" s="37"/>
      <c r="C491" s="164" t="s">
        <v>965</v>
      </c>
      <c r="D491" s="164" t="s">
        <v>161</v>
      </c>
      <c r="E491" s="165" t="s">
        <v>966</v>
      </c>
      <c r="F491" s="259" t="s">
        <v>967</v>
      </c>
      <c r="G491" s="259"/>
      <c r="H491" s="259"/>
      <c r="I491" s="259"/>
      <c r="J491" s="166" t="s">
        <v>164</v>
      </c>
      <c r="K491" s="167">
        <v>167.78</v>
      </c>
      <c r="L491" s="260">
        <v>0</v>
      </c>
      <c r="M491" s="261"/>
      <c r="N491" s="262">
        <f>ROUND(L491*K491,2)</f>
        <v>0</v>
      </c>
      <c r="O491" s="262"/>
      <c r="P491" s="262"/>
      <c r="Q491" s="262"/>
      <c r="R491" s="39"/>
      <c r="T491" s="168" t="s">
        <v>23</v>
      </c>
      <c r="U491" s="46" t="s">
        <v>47</v>
      </c>
      <c r="V491" s="38"/>
      <c r="W491" s="169">
        <f>V491*K491</f>
        <v>0</v>
      </c>
      <c r="X491" s="169">
        <v>0</v>
      </c>
      <c r="Y491" s="169">
        <f>X491*K491</f>
        <v>0</v>
      </c>
      <c r="Z491" s="169">
        <v>0</v>
      </c>
      <c r="AA491" s="170">
        <f>Z491*K491</f>
        <v>0</v>
      </c>
      <c r="AR491" s="22" t="s">
        <v>236</v>
      </c>
      <c r="AT491" s="22" t="s">
        <v>161</v>
      </c>
      <c r="AU491" s="22" t="s">
        <v>102</v>
      </c>
      <c r="AY491" s="22" t="s">
        <v>160</v>
      </c>
      <c r="BE491" s="107">
        <f>IF(U491="základní",N491,0)</f>
        <v>0</v>
      </c>
      <c r="BF491" s="107">
        <f>IF(U491="snížená",N491,0)</f>
        <v>0</v>
      </c>
      <c r="BG491" s="107">
        <f>IF(U491="zákl. přenesená",N491,0)</f>
        <v>0</v>
      </c>
      <c r="BH491" s="107">
        <f>IF(U491="sníž. přenesená",N491,0)</f>
        <v>0</v>
      </c>
      <c r="BI491" s="107">
        <f>IF(U491="nulová",N491,0)</f>
        <v>0</v>
      </c>
      <c r="BJ491" s="22" t="s">
        <v>25</v>
      </c>
      <c r="BK491" s="107">
        <f>ROUND(L491*K491,2)</f>
        <v>0</v>
      </c>
      <c r="BL491" s="22" t="s">
        <v>236</v>
      </c>
      <c r="BM491" s="22" t="s">
        <v>968</v>
      </c>
    </row>
    <row r="492" spans="2:65" s="1" customFormat="1" ht="16.5" customHeight="1">
      <c r="B492" s="37"/>
      <c r="C492" s="194" t="s">
        <v>969</v>
      </c>
      <c r="D492" s="194" t="s">
        <v>237</v>
      </c>
      <c r="E492" s="195" t="s">
        <v>970</v>
      </c>
      <c r="F492" s="271" t="s">
        <v>971</v>
      </c>
      <c r="G492" s="271"/>
      <c r="H492" s="271"/>
      <c r="I492" s="271"/>
      <c r="J492" s="196" t="s">
        <v>164</v>
      </c>
      <c r="K492" s="197">
        <v>184.55799999999999</v>
      </c>
      <c r="L492" s="272">
        <v>0</v>
      </c>
      <c r="M492" s="273"/>
      <c r="N492" s="274">
        <f>ROUND(L492*K492,2)</f>
        <v>0</v>
      </c>
      <c r="O492" s="262"/>
      <c r="P492" s="262"/>
      <c r="Q492" s="262"/>
      <c r="R492" s="39"/>
      <c r="T492" s="168" t="s">
        <v>23</v>
      </c>
      <c r="U492" s="46" t="s">
        <v>47</v>
      </c>
      <c r="V492" s="38"/>
      <c r="W492" s="169">
        <f>V492*K492</f>
        <v>0</v>
      </c>
      <c r="X492" s="169">
        <v>1.35E-4</v>
      </c>
      <c r="Y492" s="169">
        <f>X492*K492</f>
        <v>2.4915329999999999E-2</v>
      </c>
      <c r="Z492" s="169">
        <v>0</v>
      </c>
      <c r="AA492" s="170">
        <f>Z492*K492</f>
        <v>0</v>
      </c>
      <c r="AR492" s="22" t="s">
        <v>324</v>
      </c>
      <c r="AT492" s="22" t="s">
        <v>237</v>
      </c>
      <c r="AU492" s="22" t="s">
        <v>102</v>
      </c>
      <c r="AY492" s="22" t="s">
        <v>160</v>
      </c>
      <c r="BE492" s="107">
        <f>IF(U492="základní",N492,0)</f>
        <v>0</v>
      </c>
      <c r="BF492" s="107">
        <f>IF(U492="snížená",N492,0)</f>
        <v>0</v>
      </c>
      <c r="BG492" s="107">
        <f>IF(U492="zákl. přenesená",N492,0)</f>
        <v>0</v>
      </c>
      <c r="BH492" s="107">
        <f>IF(U492="sníž. přenesená",N492,0)</f>
        <v>0</v>
      </c>
      <c r="BI492" s="107">
        <f>IF(U492="nulová",N492,0)</f>
        <v>0</v>
      </c>
      <c r="BJ492" s="22" t="s">
        <v>25</v>
      </c>
      <c r="BK492" s="107">
        <f>ROUND(L492*K492,2)</f>
        <v>0</v>
      </c>
      <c r="BL492" s="22" t="s">
        <v>236</v>
      </c>
      <c r="BM492" s="22" t="s">
        <v>972</v>
      </c>
    </row>
    <row r="493" spans="2:65" s="1" customFormat="1" ht="25.5" customHeight="1">
      <c r="B493" s="37"/>
      <c r="C493" s="164" t="s">
        <v>973</v>
      </c>
      <c r="D493" s="164" t="s">
        <v>161</v>
      </c>
      <c r="E493" s="165" t="s">
        <v>974</v>
      </c>
      <c r="F493" s="259" t="s">
        <v>975</v>
      </c>
      <c r="G493" s="259"/>
      <c r="H493" s="259"/>
      <c r="I493" s="259"/>
      <c r="J493" s="166" t="s">
        <v>212</v>
      </c>
      <c r="K493" s="167">
        <v>2.8839999999999999</v>
      </c>
      <c r="L493" s="260">
        <v>0</v>
      </c>
      <c r="M493" s="261"/>
      <c r="N493" s="262">
        <f>ROUND(L493*K493,2)</f>
        <v>0</v>
      </c>
      <c r="O493" s="262"/>
      <c r="P493" s="262"/>
      <c r="Q493" s="262"/>
      <c r="R493" s="39"/>
      <c r="T493" s="168" t="s">
        <v>23</v>
      </c>
      <c r="U493" s="46" t="s">
        <v>47</v>
      </c>
      <c r="V493" s="38"/>
      <c r="W493" s="169">
        <f>V493*K493</f>
        <v>0</v>
      </c>
      <c r="X493" s="169">
        <v>0</v>
      </c>
      <c r="Y493" s="169">
        <f>X493*K493</f>
        <v>0</v>
      </c>
      <c r="Z493" s="169">
        <v>0</v>
      </c>
      <c r="AA493" s="170">
        <f>Z493*K493</f>
        <v>0</v>
      </c>
      <c r="AR493" s="22" t="s">
        <v>236</v>
      </c>
      <c r="AT493" s="22" t="s">
        <v>161</v>
      </c>
      <c r="AU493" s="22" t="s">
        <v>102</v>
      </c>
      <c r="AY493" s="22" t="s">
        <v>160</v>
      </c>
      <c r="BE493" s="107">
        <f>IF(U493="základní",N493,0)</f>
        <v>0</v>
      </c>
      <c r="BF493" s="107">
        <f>IF(U493="snížená",N493,0)</f>
        <v>0</v>
      </c>
      <c r="BG493" s="107">
        <f>IF(U493="zákl. přenesená",N493,0)</f>
        <v>0</v>
      </c>
      <c r="BH493" s="107">
        <f>IF(U493="sníž. přenesená",N493,0)</f>
        <v>0</v>
      </c>
      <c r="BI493" s="107">
        <f>IF(U493="nulová",N493,0)</f>
        <v>0</v>
      </c>
      <c r="BJ493" s="22" t="s">
        <v>25</v>
      </c>
      <c r="BK493" s="107">
        <f>ROUND(L493*K493,2)</f>
        <v>0</v>
      </c>
      <c r="BL493" s="22" t="s">
        <v>236</v>
      </c>
      <c r="BM493" s="22" t="s">
        <v>976</v>
      </c>
    </row>
    <row r="494" spans="2:65" s="9" customFormat="1" ht="29.85" customHeight="1">
      <c r="B494" s="153"/>
      <c r="C494" s="154"/>
      <c r="D494" s="163" t="s">
        <v>128</v>
      </c>
      <c r="E494" s="163"/>
      <c r="F494" s="163"/>
      <c r="G494" s="163"/>
      <c r="H494" s="163"/>
      <c r="I494" s="163"/>
      <c r="J494" s="163"/>
      <c r="K494" s="163"/>
      <c r="L494" s="163"/>
      <c r="M494" s="163"/>
      <c r="N494" s="254">
        <f>BK494</f>
        <v>0</v>
      </c>
      <c r="O494" s="255"/>
      <c r="P494" s="255"/>
      <c r="Q494" s="255"/>
      <c r="R494" s="156"/>
      <c r="T494" s="157"/>
      <c r="U494" s="154"/>
      <c r="V494" s="154"/>
      <c r="W494" s="158">
        <f>SUM(W495:W520)</f>
        <v>0</v>
      </c>
      <c r="X494" s="154"/>
      <c r="Y494" s="158">
        <f>SUM(Y495:Y520)</f>
        <v>0.83665600000000007</v>
      </c>
      <c r="Z494" s="154"/>
      <c r="AA494" s="159">
        <f>SUM(AA495:AA520)</f>
        <v>0.78498900000000005</v>
      </c>
      <c r="AR494" s="160" t="s">
        <v>102</v>
      </c>
      <c r="AT494" s="161" t="s">
        <v>81</v>
      </c>
      <c r="AU494" s="161" t="s">
        <v>25</v>
      </c>
      <c r="AY494" s="160" t="s">
        <v>160</v>
      </c>
      <c r="BK494" s="162">
        <f>SUM(BK495:BK520)</f>
        <v>0</v>
      </c>
    </row>
    <row r="495" spans="2:65" s="1" customFormat="1" ht="16.5" customHeight="1">
      <c r="B495" s="37"/>
      <c r="C495" s="164" t="s">
        <v>977</v>
      </c>
      <c r="D495" s="164" t="s">
        <v>161</v>
      </c>
      <c r="E495" s="165" t="s">
        <v>978</v>
      </c>
      <c r="F495" s="259" t="s">
        <v>979</v>
      </c>
      <c r="G495" s="259"/>
      <c r="H495" s="259"/>
      <c r="I495" s="259"/>
      <c r="J495" s="166" t="s">
        <v>164</v>
      </c>
      <c r="K495" s="167">
        <v>28.5</v>
      </c>
      <c r="L495" s="260">
        <v>0</v>
      </c>
      <c r="M495" s="261"/>
      <c r="N495" s="262">
        <f>ROUND(L495*K495,2)</f>
        <v>0</v>
      </c>
      <c r="O495" s="262"/>
      <c r="P495" s="262"/>
      <c r="Q495" s="262"/>
      <c r="R495" s="39"/>
      <c r="T495" s="168" t="s">
        <v>23</v>
      </c>
      <c r="U495" s="46" t="s">
        <v>47</v>
      </c>
      <c r="V495" s="38"/>
      <c r="W495" s="169">
        <f>V495*K495</f>
        <v>0</v>
      </c>
      <c r="X495" s="169">
        <v>0</v>
      </c>
      <c r="Y495" s="169">
        <f>X495*K495</f>
        <v>0</v>
      </c>
      <c r="Z495" s="169">
        <v>3.1199999999999999E-3</v>
      </c>
      <c r="AA495" s="170">
        <f>Z495*K495</f>
        <v>8.8919999999999999E-2</v>
      </c>
      <c r="AR495" s="22" t="s">
        <v>165</v>
      </c>
      <c r="AT495" s="22" t="s">
        <v>161</v>
      </c>
      <c r="AU495" s="22" t="s">
        <v>102</v>
      </c>
      <c r="AY495" s="22" t="s">
        <v>160</v>
      </c>
      <c r="BE495" s="107">
        <f>IF(U495="základní",N495,0)</f>
        <v>0</v>
      </c>
      <c r="BF495" s="107">
        <f>IF(U495="snížená",N495,0)</f>
        <v>0</v>
      </c>
      <c r="BG495" s="107">
        <f>IF(U495="zákl. přenesená",N495,0)</f>
        <v>0</v>
      </c>
      <c r="BH495" s="107">
        <f>IF(U495="sníž. přenesená",N495,0)</f>
        <v>0</v>
      </c>
      <c r="BI495" s="107">
        <f>IF(U495="nulová",N495,0)</f>
        <v>0</v>
      </c>
      <c r="BJ495" s="22" t="s">
        <v>25</v>
      </c>
      <c r="BK495" s="107">
        <f>ROUND(L495*K495,2)</f>
        <v>0</v>
      </c>
      <c r="BL495" s="22" t="s">
        <v>165</v>
      </c>
      <c r="BM495" s="22" t="s">
        <v>980</v>
      </c>
    </row>
    <row r="496" spans="2:65" s="10" customFormat="1" ht="16.5" customHeight="1">
      <c r="B496" s="171"/>
      <c r="C496" s="172"/>
      <c r="D496" s="172"/>
      <c r="E496" s="173" t="s">
        <v>23</v>
      </c>
      <c r="F496" s="269" t="s">
        <v>981</v>
      </c>
      <c r="G496" s="270"/>
      <c r="H496" s="270"/>
      <c r="I496" s="270"/>
      <c r="J496" s="172"/>
      <c r="K496" s="174">
        <v>25.5</v>
      </c>
      <c r="L496" s="172"/>
      <c r="M496" s="172"/>
      <c r="N496" s="172"/>
      <c r="O496" s="172"/>
      <c r="P496" s="172"/>
      <c r="Q496" s="172"/>
      <c r="R496" s="175"/>
      <c r="T496" s="176"/>
      <c r="U496" s="172"/>
      <c r="V496" s="172"/>
      <c r="W496" s="172"/>
      <c r="X496" s="172"/>
      <c r="Y496" s="172"/>
      <c r="Z496" s="172"/>
      <c r="AA496" s="177"/>
      <c r="AT496" s="178" t="s">
        <v>168</v>
      </c>
      <c r="AU496" s="178" t="s">
        <v>102</v>
      </c>
      <c r="AV496" s="10" t="s">
        <v>102</v>
      </c>
      <c r="AW496" s="10" t="s">
        <v>39</v>
      </c>
      <c r="AX496" s="10" t="s">
        <v>82</v>
      </c>
      <c r="AY496" s="178" t="s">
        <v>160</v>
      </c>
    </row>
    <row r="497" spans="2:65" s="10" customFormat="1" ht="16.5" customHeight="1">
      <c r="B497" s="171"/>
      <c r="C497" s="172"/>
      <c r="D497" s="172"/>
      <c r="E497" s="173" t="s">
        <v>23</v>
      </c>
      <c r="F497" s="275" t="s">
        <v>982</v>
      </c>
      <c r="G497" s="276"/>
      <c r="H497" s="276"/>
      <c r="I497" s="276"/>
      <c r="J497" s="172"/>
      <c r="K497" s="174">
        <v>3</v>
      </c>
      <c r="L497" s="172"/>
      <c r="M497" s="172"/>
      <c r="N497" s="172"/>
      <c r="O497" s="172"/>
      <c r="P497" s="172"/>
      <c r="Q497" s="172"/>
      <c r="R497" s="175"/>
      <c r="T497" s="176"/>
      <c r="U497" s="172"/>
      <c r="V497" s="172"/>
      <c r="W497" s="172"/>
      <c r="X497" s="172"/>
      <c r="Y497" s="172"/>
      <c r="Z497" s="172"/>
      <c r="AA497" s="177"/>
      <c r="AT497" s="178" t="s">
        <v>168</v>
      </c>
      <c r="AU497" s="178" t="s">
        <v>102</v>
      </c>
      <c r="AV497" s="10" t="s">
        <v>102</v>
      </c>
      <c r="AW497" s="10" t="s">
        <v>39</v>
      </c>
      <c r="AX497" s="10" t="s">
        <v>82</v>
      </c>
      <c r="AY497" s="178" t="s">
        <v>160</v>
      </c>
    </row>
    <row r="498" spans="2:65" s="11" customFormat="1" ht="16.5" customHeight="1">
      <c r="B498" s="179"/>
      <c r="C498" s="180"/>
      <c r="D498" s="180"/>
      <c r="E498" s="181" t="s">
        <v>23</v>
      </c>
      <c r="F498" s="277" t="s">
        <v>208</v>
      </c>
      <c r="G498" s="278"/>
      <c r="H498" s="278"/>
      <c r="I498" s="278"/>
      <c r="J498" s="180"/>
      <c r="K498" s="182">
        <v>28.5</v>
      </c>
      <c r="L498" s="180"/>
      <c r="M498" s="180"/>
      <c r="N498" s="180"/>
      <c r="O498" s="180"/>
      <c r="P498" s="180"/>
      <c r="Q498" s="180"/>
      <c r="R498" s="183"/>
      <c r="T498" s="184"/>
      <c r="U498" s="180"/>
      <c r="V498" s="180"/>
      <c r="W498" s="180"/>
      <c r="X498" s="180"/>
      <c r="Y498" s="180"/>
      <c r="Z498" s="180"/>
      <c r="AA498" s="185"/>
      <c r="AT498" s="186" t="s">
        <v>168</v>
      </c>
      <c r="AU498" s="186" t="s">
        <v>102</v>
      </c>
      <c r="AV498" s="11" t="s">
        <v>165</v>
      </c>
      <c r="AW498" s="11" t="s">
        <v>39</v>
      </c>
      <c r="AX498" s="11" t="s">
        <v>25</v>
      </c>
      <c r="AY498" s="186" t="s">
        <v>160</v>
      </c>
    </row>
    <row r="499" spans="2:65" s="1" customFormat="1" ht="25.5" customHeight="1">
      <c r="B499" s="37"/>
      <c r="C499" s="164" t="s">
        <v>983</v>
      </c>
      <c r="D499" s="164" t="s">
        <v>161</v>
      </c>
      <c r="E499" s="165" t="s">
        <v>984</v>
      </c>
      <c r="F499" s="259" t="s">
        <v>985</v>
      </c>
      <c r="G499" s="259"/>
      <c r="H499" s="259"/>
      <c r="I499" s="259"/>
      <c r="J499" s="166" t="s">
        <v>164</v>
      </c>
      <c r="K499" s="167">
        <v>11.4</v>
      </c>
      <c r="L499" s="260">
        <v>0</v>
      </c>
      <c r="M499" s="261"/>
      <c r="N499" s="262">
        <f>ROUND(L499*K499,2)</f>
        <v>0</v>
      </c>
      <c r="O499" s="262"/>
      <c r="P499" s="262"/>
      <c r="Q499" s="262"/>
      <c r="R499" s="39"/>
      <c r="T499" s="168" t="s">
        <v>23</v>
      </c>
      <c r="U499" s="46" t="s">
        <v>47</v>
      </c>
      <c r="V499" s="38"/>
      <c r="W499" s="169">
        <f>V499*K499</f>
        <v>0</v>
      </c>
      <c r="X499" s="169">
        <v>0</v>
      </c>
      <c r="Y499" s="169">
        <f>X499*K499</f>
        <v>0</v>
      </c>
      <c r="Z499" s="169">
        <v>3.1199999999999999E-3</v>
      </c>
      <c r="AA499" s="170">
        <f>Z499*K499</f>
        <v>3.5568000000000002E-2</v>
      </c>
      <c r="AR499" s="22" t="s">
        <v>236</v>
      </c>
      <c r="AT499" s="22" t="s">
        <v>161</v>
      </c>
      <c r="AU499" s="22" t="s">
        <v>102</v>
      </c>
      <c r="AY499" s="22" t="s">
        <v>160</v>
      </c>
      <c r="BE499" s="107">
        <f>IF(U499="základní",N499,0)</f>
        <v>0</v>
      </c>
      <c r="BF499" s="107">
        <f>IF(U499="snížená",N499,0)</f>
        <v>0</v>
      </c>
      <c r="BG499" s="107">
        <f>IF(U499="zákl. přenesená",N499,0)</f>
        <v>0</v>
      </c>
      <c r="BH499" s="107">
        <f>IF(U499="sníž. přenesená",N499,0)</f>
        <v>0</v>
      </c>
      <c r="BI499" s="107">
        <f>IF(U499="nulová",N499,0)</f>
        <v>0</v>
      </c>
      <c r="BJ499" s="22" t="s">
        <v>25</v>
      </c>
      <c r="BK499" s="107">
        <f>ROUND(L499*K499,2)</f>
        <v>0</v>
      </c>
      <c r="BL499" s="22" t="s">
        <v>236</v>
      </c>
      <c r="BM499" s="22" t="s">
        <v>986</v>
      </c>
    </row>
    <row r="500" spans="2:65" s="10" customFormat="1" ht="16.5" customHeight="1">
      <c r="B500" s="171"/>
      <c r="C500" s="172"/>
      <c r="D500" s="172"/>
      <c r="E500" s="173" t="s">
        <v>23</v>
      </c>
      <c r="F500" s="269" t="s">
        <v>987</v>
      </c>
      <c r="G500" s="270"/>
      <c r="H500" s="270"/>
      <c r="I500" s="270"/>
      <c r="J500" s="172"/>
      <c r="K500" s="174">
        <v>11.4</v>
      </c>
      <c r="L500" s="172"/>
      <c r="M500" s="172"/>
      <c r="N500" s="172"/>
      <c r="O500" s="172"/>
      <c r="P500" s="172"/>
      <c r="Q500" s="172"/>
      <c r="R500" s="175"/>
      <c r="T500" s="176"/>
      <c r="U500" s="172"/>
      <c r="V500" s="172"/>
      <c r="W500" s="172"/>
      <c r="X500" s="172"/>
      <c r="Y500" s="172"/>
      <c r="Z500" s="172"/>
      <c r="AA500" s="177"/>
      <c r="AT500" s="178" t="s">
        <v>168</v>
      </c>
      <c r="AU500" s="178" t="s">
        <v>102</v>
      </c>
      <c r="AV500" s="10" t="s">
        <v>102</v>
      </c>
      <c r="AW500" s="10" t="s">
        <v>39</v>
      </c>
      <c r="AX500" s="10" t="s">
        <v>25</v>
      </c>
      <c r="AY500" s="178" t="s">
        <v>160</v>
      </c>
    </row>
    <row r="501" spans="2:65" s="1" customFormat="1" ht="16.5" customHeight="1">
      <c r="B501" s="37"/>
      <c r="C501" s="164" t="s">
        <v>988</v>
      </c>
      <c r="D501" s="164" t="s">
        <v>161</v>
      </c>
      <c r="E501" s="165" t="s">
        <v>989</v>
      </c>
      <c r="F501" s="259" t="s">
        <v>990</v>
      </c>
      <c r="G501" s="259"/>
      <c r="H501" s="259"/>
      <c r="I501" s="259"/>
      <c r="J501" s="166" t="s">
        <v>240</v>
      </c>
      <c r="K501" s="167">
        <v>20.8</v>
      </c>
      <c r="L501" s="260">
        <v>0</v>
      </c>
      <c r="M501" s="261"/>
      <c r="N501" s="262">
        <f>ROUND(L501*K501,2)</f>
        <v>0</v>
      </c>
      <c r="O501" s="262"/>
      <c r="P501" s="262"/>
      <c r="Q501" s="262"/>
      <c r="R501" s="39"/>
      <c r="T501" s="168" t="s">
        <v>23</v>
      </c>
      <c r="U501" s="46" t="s">
        <v>47</v>
      </c>
      <c r="V501" s="38"/>
      <c r="W501" s="169">
        <f>V501*K501</f>
        <v>0</v>
      </c>
      <c r="X501" s="169">
        <v>0</v>
      </c>
      <c r="Y501" s="169">
        <f>X501*K501</f>
        <v>0</v>
      </c>
      <c r="Z501" s="169">
        <v>1.6999999999999999E-3</v>
      </c>
      <c r="AA501" s="170">
        <f>Z501*K501</f>
        <v>3.5360000000000003E-2</v>
      </c>
      <c r="AR501" s="22" t="s">
        <v>236</v>
      </c>
      <c r="AT501" s="22" t="s">
        <v>161</v>
      </c>
      <c r="AU501" s="22" t="s">
        <v>102</v>
      </c>
      <c r="AY501" s="22" t="s">
        <v>160</v>
      </c>
      <c r="BE501" s="107">
        <f>IF(U501="základní",N501,0)</f>
        <v>0</v>
      </c>
      <c r="BF501" s="107">
        <f>IF(U501="snížená",N501,0)</f>
        <v>0</v>
      </c>
      <c r="BG501" s="107">
        <f>IF(U501="zákl. přenesená",N501,0)</f>
        <v>0</v>
      </c>
      <c r="BH501" s="107">
        <f>IF(U501="sníž. přenesená",N501,0)</f>
        <v>0</v>
      </c>
      <c r="BI501" s="107">
        <f>IF(U501="nulová",N501,0)</f>
        <v>0</v>
      </c>
      <c r="BJ501" s="22" t="s">
        <v>25</v>
      </c>
      <c r="BK501" s="107">
        <f>ROUND(L501*K501,2)</f>
        <v>0</v>
      </c>
      <c r="BL501" s="22" t="s">
        <v>236</v>
      </c>
      <c r="BM501" s="22" t="s">
        <v>991</v>
      </c>
    </row>
    <row r="502" spans="2:65" s="1" customFormat="1" ht="16.5" customHeight="1">
      <c r="B502" s="37"/>
      <c r="C502" s="164" t="s">
        <v>992</v>
      </c>
      <c r="D502" s="164" t="s">
        <v>161</v>
      </c>
      <c r="E502" s="165" t="s">
        <v>993</v>
      </c>
      <c r="F502" s="259" t="s">
        <v>994</v>
      </c>
      <c r="G502" s="259"/>
      <c r="H502" s="259"/>
      <c r="I502" s="259"/>
      <c r="J502" s="166" t="s">
        <v>234</v>
      </c>
      <c r="K502" s="167">
        <v>2</v>
      </c>
      <c r="L502" s="260">
        <v>0</v>
      </c>
      <c r="M502" s="261"/>
      <c r="N502" s="262">
        <f>ROUND(L502*K502,2)</f>
        <v>0</v>
      </c>
      <c r="O502" s="262"/>
      <c r="P502" s="262"/>
      <c r="Q502" s="262"/>
      <c r="R502" s="39"/>
      <c r="T502" s="168" t="s">
        <v>23</v>
      </c>
      <c r="U502" s="46" t="s">
        <v>47</v>
      </c>
      <c r="V502" s="38"/>
      <c r="W502" s="169">
        <f>V502*K502</f>
        <v>0</v>
      </c>
      <c r="X502" s="169">
        <v>0</v>
      </c>
      <c r="Y502" s="169">
        <f>X502*K502</f>
        <v>0</v>
      </c>
      <c r="Z502" s="169">
        <v>9.0600000000000003E-3</v>
      </c>
      <c r="AA502" s="170">
        <f>Z502*K502</f>
        <v>1.8120000000000001E-2</v>
      </c>
      <c r="AR502" s="22" t="s">
        <v>236</v>
      </c>
      <c r="AT502" s="22" t="s">
        <v>161</v>
      </c>
      <c r="AU502" s="22" t="s">
        <v>102</v>
      </c>
      <c r="AY502" s="22" t="s">
        <v>160</v>
      </c>
      <c r="BE502" s="107">
        <f>IF(U502="základní",N502,0)</f>
        <v>0</v>
      </c>
      <c r="BF502" s="107">
        <f>IF(U502="snížená",N502,0)</f>
        <v>0</v>
      </c>
      <c r="BG502" s="107">
        <f>IF(U502="zákl. přenesená",N502,0)</f>
        <v>0</v>
      </c>
      <c r="BH502" s="107">
        <f>IF(U502="sníž. přenesená",N502,0)</f>
        <v>0</v>
      </c>
      <c r="BI502" s="107">
        <f>IF(U502="nulová",N502,0)</f>
        <v>0</v>
      </c>
      <c r="BJ502" s="22" t="s">
        <v>25</v>
      </c>
      <c r="BK502" s="107">
        <f>ROUND(L502*K502,2)</f>
        <v>0</v>
      </c>
      <c r="BL502" s="22" t="s">
        <v>236</v>
      </c>
      <c r="BM502" s="22" t="s">
        <v>995</v>
      </c>
    </row>
    <row r="503" spans="2:65" s="1" customFormat="1" ht="25.5" customHeight="1">
      <c r="B503" s="37"/>
      <c r="C503" s="164" t="s">
        <v>996</v>
      </c>
      <c r="D503" s="164" t="s">
        <v>161</v>
      </c>
      <c r="E503" s="165" t="s">
        <v>997</v>
      </c>
      <c r="F503" s="259" t="s">
        <v>998</v>
      </c>
      <c r="G503" s="259"/>
      <c r="H503" s="259"/>
      <c r="I503" s="259"/>
      <c r="J503" s="166" t="s">
        <v>240</v>
      </c>
      <c r="K503" s="167">
        <v>25.1</v>
      </c>
      <c r="L503" s="260">
        <v>0</v>
      </c>
      <c r="M503" s="261"/>
      <c r="N503" s="262">
        <f>ROUND(L503*K503,2)</f>
        <v>0</v>
      </c>
      <c r="O503" s="262"/>
      <c r="P503" s="262"/>
      <c r="Q503" s="262"/>
      <c r="R503" s="39"/>
      <c r="T503" s="168" t="s">
        <v>23</v>
      </c>
      <c r="U503" s="46" t="s">
        <v>47</v>
      </c>
      <c r="V503" s="38"/>
      <c r="W503" s="169">
        <f>V503*K503</f>
        <v>0</v>
      </c>
      <c r="X503" s="169">
        <v>0</v>
      </c>
      <c r="Y503" s="169">
        <f>X503*K503</f>
        <v>0</v>
      </c>
      <c r="Z503" s="169">
        <v>2.2300000000000002E-3</v>
      </c>
      <c r="AA503" s="170">
        <f>Z503*K503</f>
        <v>5.5973000000000009E-2</v>
      </c>
      <c r="AR503" s="22" t="s">
        <v>236</v>
      </c>
      <c r="AT503" s="22" t="s">
        <v>161</v>
      </c>
      <c r="AU503" s="22" t="s">
        <v>102</v>
      </c>
      <c r="AY503" s="22" t="s">
        <v>160</v>
      </c>
      <c r="BE503" s="107">
        <f>IF(U503="základní",N503,0)</f>
        <v>0</v>
      </c>
      <c r="BF503" s="107">
        <f>IF(U503="snížená",N503,0)</f>
        <v>0</v>
      </c>
      <c r="BG503" s="107">
        <f>IF(U503="zákl. přenesená",N503,0)</f>
        <v>0</v>
      </c>
      <c r="BH503" s="107">
        <f>IF(U503="sníž. přenesená",N503,0)</f>
        <v>0</v>
      </c>
      <c r="BI503" s="107">
        <f>IF(U503="nulová",N503,0)</f>
        <v>0</v>
      </c>
      <c r="BJ503" s="22" t="s">
        <v>25</v>
      </c>
      <c r="BK503" s="107">
        <f>ROUND(L503*K503,2)</f>
        <v>0</v>
      </c>
      <c r="BL503" s="22" t="s">
        <v>236</v>
      </c>
      <c r="BM503" s="22" t="s">
        <v>999</v>
      </c>
    </row>
    <row r="504" spans="2:65" s="10" customFormat="1" ht="16.5" customHeight="1">
      <c r="B504" s="171"/>
      <c r="C504" s="172"/>
      <c r="D504" s="172"/>
      <c r="E504" s="173" t="s">
        <v>23</v>
      </c>
      <c r="F504" s="269" t="s">
        <v>1000</v>
      </c>
      <c r="G504" s="270"/>
      <c r="H504" s="270"/>
      <c r="I504" s="270"/>
      <c r="J504" s="172"/>
      <c r="K504" s="174">
        <v>25.1</v>
      </c>
      <c r="L504" s="172"/>
      <c r="M504" s="172"/>
      <c r="N504" s="172"/>
      <c r="O504" s="172"/>
      <c r="P504" s="172"/>
      <c r="Q504" s="172"/>
      <c r="R504" s="175"/>
      <c r="T504" s="176"/>
      <c r="U504" s="172"/>
      <c r="V504" s="172"/>
      <c r="W504" s="172"/>
      <c r="X504" s="172"/>
      <c r="Y504" s="172"/>
      <c r="Z504" s="172"/>
      <c r="AA504" s="177"/>
      <c r="AT504" s="178" t="s">
        <v>168</v>
      </c>
      <c r="AU504" s="178" t="s">
        <v>102</v>
      </c>
      <c r="AV504" s="10" t="s">
        <v>102</v>
      </c>
      <c r="AW504" s="10" t="s">
        <v>39</v>
      </c>
      <c r="AX504" s="10" t="s">
        <v>25</v>
      </c>
      <c r="AY504" s="178" t="s">
        <v>160</v>
      </c>
    </row>
    <row r="505" spans="2:65" s="1" customFormat="1" ht="16.5" customHeight="1">
      <c r="B505" s="37"/>
      <c r="C505" s="164" t="s">
        <v>1001</v>
      </c>
      <c r="D505" s="164" t="s">
        <v>161</v>
      </c>
      <c r="E505" s="165" t="s">
        <v>1002</v>
      </c>
      <c r="F505" s="259" t="s">
        <v>1003</v>
      </c>
      <c r="G505" s="259"/>
      <c r="H505" s="259"/>
      <c r="I505" s="259"/>
      <c r="J505" s="166" t="s">
        <v>240</v>
      </c>
      <c r="K505" s="167">
        <v>32.6</v>
      </c>
      <c r="L505" s="260">
        <v>0</v>
      </c>
      <c r="M505" s="261"/>
      <c r="N505" s="262">
        <f t="shared" ref="N505:N520" si="65">ROUND(L505*K505,2)</f>
        <v>0</v>
      </c>
      <c r="O505" s="262"/>
      <c r="P505" s="262"/>
      <c r="Q505" s="262"/>
      <c r="R505" s="39"/>
      <c r="T505" s="168" t="s">
        <v>23</v>
      </c>
      <c r="U505" s="46" t="s">
        <v>47</v>
      </c>
      <c r="V505" s="38"/>
      <c r="W505" s="169">
        <f t="shared" ref="W505:W520" si="66">V505*K505</f>
        <v>0</v>
      </c>
      <c r="X505" s="169">
        <v>0</v>
      </c>
      <c r="Y505" s="169">
        <f t="shared" ref="Y505:Y520" si="67">X505*K505</f>
        <v>0</v>
      </c>
      <c r="Z505" s="169">
        <v>1.75E-3</v>
      </c>
      <c r="AA505" s="170">
        <f t="shared" ref="AA505:AA520" si="68">Z505*K505</f>
        <v>5.7050000000000003E-2</v>
      </c>
      <c r="AR505" s="22" t="s">
        <v>236</v>
      </c>
      <c r="AT505" s="22" t="s">
        <v>161</v>
      </c>
      <c r="AU505" s="22" t="s">
        <v>102</v>
      </c>
      <c r="AY505" s="22" t="s">
        <v>160</v>
      </c>
      <c r="BE505" s="107">
        <f t="shared" ref="BE505:BE520" si="69">IF(U505="základní",N505,0)</f>
        <v>0</v>
      </c>
      <c r="BF505" s="107">
        <f t="shared" ref="BF505:BF520" si="70">IF(U505="snížená",N505,0)</f>
        <v>0</v>
      </c>
      <c r="BG505" s="107">
        <f t="shared" ref="BG505:BG520" si="71">IF(U505="zákl. přenesená",N505,0)</f>
        <v>0</v>
      </c>
      <c r="BH505" s="107">
        <f t="shared" ref="BH505:BH520" si="72">IF(U505="sníž. přenesená",N505,0)</f>
        <v>0</v>
      </c>
      <c r="BI505" s="107">
        <f t="shared" ref="BI505:BI520" si="73">IF(U505="nulová",N505,0)</f>
        <v>0</v>
      </c>
      <c r="BJ505" s="22" t="s">
        <v>25</v>
      </c>
      <c r="BK505" s="107">
        <f t="shared" ref="BK505:BK520" si="74">ROUND(L505*K505,2)</f>
        <v>0</v>
      </c>
      <c r="BL505" s="22" t="s">
        <v>236</v>
      </c>
      <c r="BM505" s="22" t="s">
        <v>1004</v>
      </c>
    </row>
    <row r="506" spans="2:65" s="1" customFormat="1" ht="16.5" customHeight="1">
      <c r="B506" s="37"/>
      <c r="C506" s="164" t="s">
        <v>1005</v>
      </c>
      <c r="D506" s="164" t="s">
        <v>161</v>
      </c>
      <c r="E506" s="165" t="s">
        <v>1006</v>
      </c>
      <c r="F506" s="259" t="s">
        <v>1007</v>
      </c>
      <c r="G506" s="259"/>
      <c r="H506" s="259"/>
      <c r="I506" s="259"/>
      <c r="J506" s="166" t="s">
        <v>240</v>
      </c>
      <c r="K506" s="167">
        <v>96.5</v>
      </c>
      <c r="L506" s="260">
        <v>0</v>
      </c>
      <c r="M506" s="261"/>
      <c r="N506" s="262">
        <f t="shared" si="65"/>
        <v>0</v>
      </c>
      <c r="O506" s="262"/>
      <c r="P506" s="262"/>
      <c r="Q506" s="262"/>
      <c r="R506" s="39"/>
      <c r="T506" s="168" t="s">
        <v>23</v>
      </c>
      <c r="U506" s="46" t="s">
        <v>47</v>
      </c>
      <c r="V506" s="38"/>
      <c r="W506" s="169">
        <f t="shared" si="66"/>
        <v>0</v>
      </c>
      <c r="X506" s="169">
        <v>0</v>
      </c>
      <c r="Y506" s="169">
        <f t="shared" si="67"/>
        <v>0</v>
      </c>
      <c r="Z506" s="169">
        <v>2.5999999999999999E-3</v>
      </c>
      <c r="AA506" s="170">
        <f t="shared" si="68"/>
        <v>0.25090000000000001</v>
      </c>
      <c r="AR506" s="22" t="s">
        <v>236</v>
      </c>
      <c r="AT506" s="22" t="s">
        <v>161</v>
      </c>
      <c r="AU506" s="22" t="s">
        <v>102</v>
      </c>
      <c r="AY506" s="22" t="s">
        <v>160</v>
      </c>
      <c r="BE506" s="107">
        <f t="shared" si="69"/>
        <v>0</v>
      </c>
      <c r="BF506" s="107">
        <f t="shared" si="70"/>
        <v>0</v>
      </c>
      <c r="BG506" s="107">
        <f t="shared" si="71"/>
        <v>0</v>
      </c>
      <c r="BH506" s="107">
        <f t="shared" si="72"/>
        <v>0</v>
      </c>
      <c r="BI506" s="107">
        <f t="shared" si="73"/>
        <v>0</v>
      </c>
      <c r="BJ506" s="22" t="s">
        <v>25</v>
      </c>
      <c r="BK506" s="107">
        <f t="shared" si="74"/>
        <v>0</v>
      </c>
      <c r="BL506" s="22" t="s">
        <v>236</v>
      </c>
      <c r="BM506" s="22" t="s">
        <v>1008</v>
      </c>
    </row>
    <row r="507" spans="2:65" s="1" customFormat="1" ht="16.5" customHeight="1">
      <c r="B507" s="37"/>
      <c r="C507" s="164" t="s">
        <v>1009</v>
      </c>
      <c r="D507" s="164" t="s">
        <v>161</v>
      </c>
      <c r="E507" s="165" t="s">
        <v>1010</v>
      </c>
      <c r="F507" s="259" t="s">
        <v>1011</v>
      </c>
      <c r="G507" s="259"/>
      <c r="H507" s="259"/>
      <c r="I507" s="259"/>
      <c r="J507" s="166" t="s">
        <v>240</v>
      </c>
      <c r="K507" s="167">
        <v>61.7</v>
      </c>
      <c r="L507" s="260">
        <v>0</v>
      </c>
      <c r="M507" s="261"/>
      <c r="N507" s="262">
        <f t="shared" si="65"/>
        <v>0</v>
      </c>
      <c r="O507" s="262"/>
      <c r="P507" s="262"/>
      <c r="Q507" s="262"/>
      <c r="R507" s="39"/>
      <c r="T507" s="168" t="s">
        <v>23</v>
      </c>
      <c r="U507" s="46" t="s">
        <v>47</v>
      </c>
      <c r="V507" s="38"/>
      <c r="W507" s="169">
        <f t="shared" si="66"/>
        <v>0</v>
      </c>
      <c r="X507" s="169">
        <v>0</v>
      </c>
      <c r="Y507" s="169">
        <f t="shared" si="67"/>
        <v>0</v>
      </c>
      <c r="Z507" s="169">
        <v>3.9399999999999999E-3</v>
      </c>
      <c r="AA507" s="170">
        <f t="shared" si="68"/>
        <v>0.24309800000000001</v>
      </c>
      <c r="AR507" s="22" t="s">
        <v>236</v>
      </c>
      <c r="AT507" s="22" t="s">
        <v>161</v>
      </c>
      <c r="AU507" s="22" t="s">
        <v>102</v>
      </c>
      <c r="AY507" s="22" t="s">
        <v>160</v>
      </c>
      <c r="BE507" s="107">
        <f t="shared" si="69"/>
        <v>0</v>
      </c>
      <c r="BF507" s="107">
        <f t="shared" si="70"/>
        <v>0</v>
      </c>
      <c r="BG507" s="107">
        <f t="shared" si="71"/>
        <v>0</v>
      </c>
      <c r="BH507" s="107">
        <f t="shared" si="72"/>
        <v>0</v>
      </c>
      <c r="BI507" s="107">
        <f t="shared" si="73"/>
        <v>0</v>
      </c>
      <c r="BJ507" s="22" t="s">
        <v>25</v>
      </c>
      <c r="BK507" s="107">
        <f t="shared" si="74"/>
        <v>0</v>
      </c>
      <c r="BL507" s="22" t="s">
        <v>236</v>
      </c>
      <c r="BM507" s="22" t="s">
        <v>1012</v>
      </c>
    </row>
    <row r="508" spans="2:65" s="1" customFormat="1" ht="25.5" customHeight="1">
      <c r="B508" s="37"/>
      <c r="C508" s="164" t="s">
        <v>1013</v>
      </c>
      <c r="D508" s="164" t="s">
        <v>161</v>
      </c>
      <c r="E508" s="165" t="s">
        <v>1014</v>
      </c>
      <c r="F508" s="259" t="s">
        <v>1015</v>
      </c>
      <c r="G508" s="259"/>
      <c r="H508" s="259"/>
      <c r="I508" s="259"/>
      <c r="J508" s="166" t="s">
        <v>164</v>
      </c>
      <c r="K508" s="167">
        <v>11.4</v>
      </c>
      <c r="L508" s="260">
        <v>0</v>
      </c>
      <c r="M508" s="261"/>
      <c r="N508" s="262">
        <f t="shared" si="65"/>
        <v>0</v>
      </c>
      <c r="O508" s="262"/>
      <c r="P508" s="262"/>
      <c r="Q508" s="262"/>
      <c r="R508" s="39"/>
      <c r="T508" s="168" t="s">
        <v>23</v>
      </c>
      <c r="U508" s="46" t="s">
        <v>47</v>
      </c>
      <c r="V508" s="38"/>
      <c r="W508" s="169">
        <f t="shared" si="66"/>
        <v>0</v>
      </c>
      <c r="X508" s="169">
        <v>0</v>
      </c>
      <c r="Y508" s="169">
        <f t="shared" si="67"/>
        <v>0</v>
      </c>
      <c r="Z508" s="169">
        <v>0</v>
      </c>
      <c r="AA508" s="170">
        <f t="shared" si="68"/>
        <v>0</v>
      </c>
      <c r="AR508" s="22" t="s">
        <v>236</v>
      </c>
      <c r="AT508" s="22" t="s">
        <v>161</v>
      </c>
      <c r="AU508" s="22" t="s">
        <v>102</v>
      </c>
      <c r="AY508" s="22" t="s">
        <v>160</v>
      </c>
      <c r="BE508" s="107">
        <f t="shared" si="69"/>
        <v>0</v>
      </c>
      <c r="BF508" s="107">
        <f t="shared" si="70"/>
        <v>0</v>
      </c>
      <c r="BG508" s="107">
        <f t="shared" si="71"/>
        <v>0</v>
      </c>
      <c r="BH508" s="107">
        <f t="shared" si="72"/>
        <v>0</v>
      </c>
      <c r="BI508" s="107">
        <f t="shared" si="73"/>
        <v>0</v>
      </c>
      <c r="BJ508" s="22" t="s">
        <v>25</v>
      </c>
      <c r="BK508" s="107">
        <f t="shared" si="74"/>
        <v>0</v>
      </c>
      <c r="BL508" s="22" t="s">
        <v>236</v>
      </c>
      <c r="BM508" s="22" t="s">
        <v>1016</v>
      </c>
    </row>
    <row r="509" spans="2:65" s="1" customFormat="1" ht="38.25" customHeight="1">
      <c r="B509" s="37"/>
      <c r="C509" s="164" t="s">
        <v>1017</v>
      </c>
      <c r="D509" s="164" t="s">
        <v>161</v>
      </c>
      <c r="E509" s="165" t="s">
        <v>1018</v>
      </c>
      <c r="F509" s="259" t="s">
        <v>1019</v>
      </c>
      <c r="G509" s="259"/>
      <c r="H509" s="259"/>
      <c r="I509" s="259"/>
      <c r="J509" s="166" t="s">
        <v>164</v>
      </c>
      <c r="K509" s="167">
        <v>25.5</v>
      </c>
      <c r="L509" s="260">
        <v>0</v>
      </c>
      <c r="M509" s="261"/>
      <c r="N509" s="262">
        <f t="shared" si="65"/>
        <v>0</v>
      </c>
      <c r="O509" s="262"/>
      <c r="P509" s="262"/>
      <c r="Q509" s="262"/>
      <c r="R509" s="39"/>
      <c r="T509" s="168" t="s">
        <v>23</v>
      </c>
      <c r="U509" s="46" t="s">
        <v>47</v>
      </c>
      <c r="V509" s="38"/>
      <c r="W509" s="169">
        <f t="shared" si="66"/>
        <v>0</v>
      </c>
      <c r="X509" s="169">
        <v>5.94E-3</v>
      </c>
      <c r="Y509" s="169">
        <f t="shared" si="67"/>
        <v>0.15146999999999999</v>
      </c>
      <c r="Z509" s="169">
        <v>0</v>
      </c>
      <c r="AA509" s="170">
        <f t="shared" si="68"/>
        <v>0</v>
      </c>
      <c r="AR509" s="22" t="s">
        <v>236</v>
      </c>
      <c r="AT509" s="22" t="s">
        <v>161</v>
      </c>
      <c r="AU509" s="22" t="s">
        <v>102</v>
      </c>
      <c r="AY509" s="22" t="s">
        <v>160</v>
      </c>
      <c r="BE509" s="107">
        <f t="shared" si="69"/>
        <v>0</v>
      </c>
      <c r="BF509" s="107">
        <f t="shared" si="70"/>
        <v>0</v>
      </c>
      <c r="BG509" s="107">
        <f t="shared" si="71"/>
        <v>0</v>
      </c>
      <c r="BH509" s="107">
        <f t="shared" si="72"/>
        <v>0</v>
      </c>
      <c r="BI509" s="107">
        <f t="shared" si="73"/>
        <v>0</v>
      </c>
      <c r="BJ509" s="22" t="s">
        <v>25</v>
      </c>
      <c r="BK509" s="107">
        <f t="shared" si="74"/>
        <v>0</v>
      </c>
      <c r="BL509" s="22" t="s">
        <v>236</v>
      </c>
      <c r="BM509" s="22" t="s">
        <v>1020</v>
      </c>
    </row>
    <row r="510" spans="2:65" s="1" customFormat="1" ht="38.25" customHeight="1">
      <c r="B510" s="37"/>
      <c r="C510" s="164" t="s">
        <v>1021</v>
      </c>
      <c r="D510" s="164" t="s">
        <v>161</v>
      </c>
      <c r="E510" s="165" t="s">
        <v>1022</v>
      </c>
      <c r="F510" s="259" t="s">
        <v>1023</v>
      </c>
      <c r="G510" s="259"/>
      <c r="H510" s="259"/>
      <c r="I510" s="259"/>
      <c r="J510" s="166" t="s">
        <v>240</v>
      </c>
      <c r="K510" s="167">
        <v>20.8</v>
      </c>
      <c r="L510" s="260">
        <v>0</v>
      </c>
      <c r="M510" s="261"/>
      <c r="N510" s="262">
        <f t="shared" si="65"/>
        <v>0</v>
      </c>
      <c r="O510" s="262"/>
      <c r="P510" s="262"/>
      <c r="Q510" s="262"/>
      <c r="R510" s="39"/>
      <c r="T510" s="168" t="s">
        <v>23</v>
      </c>
      <c r="U510" s="46" t="s">
        <v>47</v>
      </c>
      <c r="V510" s="38"/>
      <c r="W510" s="169">
        <f t="shared" si="66"/>
        <v>0</v>
      </c>
      <c r="X510" s="169">
        <v>4.3299999999999996E-3</v>
      </c>
      <c r="Y510" s="169">
        <f t="shared" si="67"/>
        <v>9.0063999999999991E-2</v>
      </c>
      <c r="Z510" s="169">
        <v>0</v>
      </c>
      <c r="AA510" s="170">
        <f t="shared" si="68"/>
        <v>0</v>
      </c>
      <c r="AR510" s="22" t="s">
        <v>236</v>
      </c>
      <c r="AT510" s="22" t="s">
        <v>161</v>
      </c>
      <c r="AU510" s="22" t="s">
        <v>102</v>
      </c>
      <c r="AY510" s="22" t="s">
        <v>160</v>
      </c>
      <c r="BE510" s="107">
        <f t="shared" si="69"/>
        <v>0</v>
      </c>
      <c r="BF510" s="107">
        <f t="shared" si="70"/>
        <v>0</v>
      </c>
      <c r="BG510" s="107">
        <f t="shared" si="71"/>
        <v>0</v>
      </c>
      <c r="BH510" s="107">
        <f t="shared" si="72"/>
        <v>0</v>
      </c>
      <c r="BI510" s="107">
        <f t="shared" si="73"/>
        <v>0</v>
      </c>
      <c r="BJ510" s="22" t="s">
        <v>25</v>
      </c>
      <c r="BK510" s="107">
        <f t="shared" si="74"/>
        <v>0</v>
      </c>
      <c r="BL510" s="22" t="s">
        <v>236</v>
      </c>
      <c r="BM510" s="22" t="s">
        <v>1024</v>
      </c>
    </row>
    <row r="511" spans="2:65" s="1" customFormat="1" ht="38.25" customHeight="1">
      <c r="B511" s="37"/>
      <c r="C511" s="164" t="s">
        <v>1025</v>
      </c>
      <c r="D511" s="164" t="s">
        <v>161</v>
      </c>
      <c r="E511" s="165" t="s">
        <v>1026</v>
      </c>
      <c r="F511" s="259" t="s">
        <v>1027</v>
      </c>
      <c r="G511" s="259"/>
      <c r="H511" s="259"/>
      <c r="I511" s="259"/>
      <c r="J511" s="166" t="s">
        <v>240</v>
      </c>
      <c r="K511" s="167">
        <v>28.6</v>
      </c>
      <c r="L511" s="260">
        <v>0</v>
      </c>
      <c r="M511" s="261"/>
      <c r="N511" s="262">
        <f t="shared" si="65"/>
        <v>0</v>
      </c>
      <c r="O511" s="262"/>
      <c r="P511" s="262"/>
      <c r="Q511" s="262"/>
      <c r="R511" s="39"/>
      <c r="T511" s="168" t="s">
        <v>23</v>
      </c>
      <c r="U511" s="46" t="s">
        <v>47</v>
      </c>
      <c r="V511" s="38"/>
      <c r="W511" s="169">
        <f t="shared" si="66"/>
        <v>0</v>
      </c>
      <c r="X511" s="169">
        <v>2.6900000000000001E-3</v>
      </c>
      <c r="Y511" s="169">
        <f t="shared" si="67"/>
        <v>7.6934000000000002E-2</v>
      </c>
      <c r="Z511" s="169">
        <v>0</v>
      </c>
      <c r="AA511" s="170">
        <f t="shared" si="68"/>
        <v>0</v>
      </c>
      <c r="AR511" s="22" t="s">
        <v>165</v>
      </c>
      <c r="AT511" s="22" t="s">
        <v>161</v>
      </c>
      <c r="AU511" s="22" t="s">
        <v>102</v>
      </c>
      <c r="AY511" s="22" t="s">
        <v>160</v>
      </c>
      <c r="BE511" s="107">
        <f t="shared" si="69"/>
        <v>0</v>
      </c>
      <c r="BF511" s="107">
        <f t="shared" si="70"/>
        <v>0</v>
      </c>
      <c r="BG511" s="107">
        <f t="shared" si="71"/>
        <v>0</v>
      </c>
      <c r="BH511" s="107">
        <f t="shared" si="72"/>
        <v>0</v>
      </c>
      <c r="BI511" s="107">
        <f t="shared" si="73"/>
        <v>0</v>
      </c>
      <c r="BJ511" s="22" t="s">
        <v>25</v>
      </c>
      <c r="BK511" s="107">
        <f t="shared" si="74"/>
        <v>0</v>
      </c>
      <c r="BL511" s="22" t="s">
        <v>165</v>
      </c>
      <c r="BM511" s="22" t="s">
        <v>1028</v>
      </c>
    </row>
    <row r="512" spans="2:65" s="1" customFormat="1" ht="38.25" customHeight="1">
      <c r="B512" s="37"/>
      <c r="C512" s="164" t="s">
        <v>1029</v>
      </c>
      <c r="D512" s="164" t="s">
        <v>161</v>
      </c>
      <c r="E512" s="165" t="s">
        <v>1030</v>
      </c>
      <c r="F512" s="259" t="s">
        <v>1031</v>
      </c>
      <c r="G512" s="259"/>
      <c r="H512" s="259"/>
      <c r="I512" s="259"/>
      <c r="J512" s="166" t="s">
        <v>240</v>
      </c>
      <c r="K512" s="167">
        <v>1</v>
      </c>
      <c r="L512" s="260">
        <v>0</v>
      </c>
      <c r="M512" s="261"/>
      <c r="N512" s="262">
        <f t="shared" si="65"/>
        <v>0</v>
      </c>
      <c r="O512" s="262"/>
      <c r="P512" s="262"/>
      <c r="Q512" s="262"/>
      <c r="R512" s="39"/>
      <c r="T512" s="168" t="s">
        <v>23</v>
      </c>
      <c r="U512" s="46" t="s">
        <v>47</v>
      </c>
      <c r="V512" s="38"/>
      <c r="W512" s="169">
        <f t="shared" si="66"/>
        <v>0</v>
      </c>
      <c r="X512" s="169">
        <v>3.5799999999999998E-3</v>
      </c>
      <c r="Y512" s="169">
        <f t="shared" si="67"/>
        <v>3.5799999999999998E-3</v>
      </c>
      <c r="Z512" s="169">
        <v>0</v>
      </c>
      <c r="AA512" s="170">
        <f t="shared" si="68"/>
        <v>0</v>
      </c>
      <c r="AR512" s="22" t="s">
        <v>236</v>
      </c>
      <c r="AT512" s="22" t="s">
        <v>161</v>
      </c>
      <c r="AU512" s="22" t="s">
        <v>102</v>
      </c>
      <c r="AY512" s="22" t="s">
        <v>160</v>
      </c>
      <c r="BE512" s="107">
        <f t="shared" si="69"/>
        <v>0</v>
      </c>
      <c r="BF512" s="107">
        <f t="shared" si="70"/>
        <v>0</v>
      </c>
      <c r="BG512" s="107">
        <f t="shared" si="71"/>
        <v>0</v>
      </c>
      <c r="BH512" s="107">
        <f t="shared" si="72"/>
        <v>0</v>
      </c>
      <c r="BI512" s="107">
        <f t="shared" si="73"/>
        <v>0</v>
      </c>
      <c r="BJ512" s="22" t="s">
        <v>25</v>
      </c>
      <c r="BK512" s="107">
        <f t="shared" si="74"/>
        <v>0</v>
      </c>
      <c r="BL512" s="22" t="s">
        <v>236</v>
      </c>
      <c r="BM512" s="22" t="s">
        <v>1032</v>
      </c>
    </row>
    <row r="513" spans="2:65" s="1" customFormat="1" ht="38.25" customHeight="1">
      <c r="B513" s="37"/>
      <c r="C513" s="164" t="s">
        <v>1033</v>
      </c>
      <c r="D513" s="164" t="s">
        <v>161</v>
      </c>
      <c r="E513" s="165" t="s">
        <v>1034</v>
      </c>
      <c r="F513" s="259" t="s">
        <v>1035</v>
      </c>
      <c r="G513" s="259"/>
      <c r="H513" s="259"/>
      <c r="I513" s="259"/>
      <c r="J513" s="166" t="s">
        <v>240</v>
      </c>
      <c r="K513" s="167">
        <v>5</v>
      </c>
      <c r="L513" s="260">
        <v>0</v>
      </c>
      <c r="M513" s="261"/>
      <c r="N513" s="262">
        <f t="shared" si="65"/>
        <v>0</v>
      </c>
      <c r="O513" s="262"/>
      <c r="P513" s="262"/>
      <c r="Q513" s="262"/>
      <c r="R513" s="39"/>
      <c r="T513" s="168" t="s">
        <v>23</v>
      </c>
      <c r="U513" s="46" t="s">
        <v>47</v>
      </c>
      <c r="V513" s="38"/>
      <c r="W513" s="169">
        <f t="shared" si="66"/>
        <v>0</v>
      </c>
      <c r="X513" s="169">
        <v>4.2900000000000004E-3</v>
      </c>
      <c r="Y513" s="169">
        <f t="shared" si="67"/>
        <v>2.1450000000000004E-2</v>
      </c>
      <c r="Z513" s="169">
        <v>0</v>
      </c>
      <c r="AA513" s="170">
        <f t="shared" si="68"/>
        <v>0</v>
      </c>
      <c r="AR513" s="22" t="s">
        <v>236</v>
      </c>
      <c r="AT513" s="22" t="s">
        <v>161</v>
      </c>
      <c r="AU513" s="22" t="s">
        <v>102</v>
      </c>
      <c r="AY513" s="22" t="s">
        <v>160</v>
      </c>
      <c r="BE513" s="107">
        <f t="shared" si="69"/>
        <v>0</v>
      </c>
      <c r="BF513" s="107">
        <f t="shared" si="70"/>
        <v>0</v>
      </c>
      <c r="BG513" s="107">
        <f t="shared" si="71"/>
        <v>0</v>
      </c>
      <c r="BH513" s="107">
        <f t="shared" si="72"/>
        <v>0</v>
      </c>
      <c r="BI513" s="107">
        <f t="shared" si="73"/>
        <v>0</v>
      </c>
      <c r="BJ513" s="22" t="s">
        <v>25</v>
      </c>
      <c r="BK513" s="107">
        <f t="shared" si="74"/>
        <v>0</v>
      </c>
      <c r="BL513" s="22" t="s">
        <v>236</v>
      </c>
      <c r="BM513" s="22" t="s">
        <v>1036</v>
      </c>
    </row>
    <row r="514" spans="2:65" s="1" customFormat="1" ht="38.25" customHeight="1">
      <c r="B514" s="37"/>
      <c r="C514" s="164" t="s">
        <v>1037</v>
      </c>
      <c r="D514" s="164" t="s">
        <v>161</v>
      </c>
      <c r="E514" s="165" t="s">
        <v>1038</v>
      </c>
      <c r="F514" s="259" t="s">
        <v>1039</v>
      </c>
      <c r="G514" s="259"/>
      <c r="H514" s="259"/>
      <c r="I514" s="259"/>
      <c r="J514" s="166" t="s">
        <v>240</v>
      </c>
      <c r="K514" s="167">
        <v>16</v>
      </c>
      <c r="L514" s="260">
        <v>0</v>
      </c>
      <c r="M514" s="261"/>
      <c r="N514" s="262">
        <f t="shared" si="65"/>
        <v>0</v>
      </c>
      <c r="O514" s="262"/>
      <c r="P514" s="262"/>
      <c r="Q514" s="262"/>
      <c r="R514" s="39"/>
      <c r="T514" s="168" t="s">
        <v>23</v>
      </c>
      <c r="U514" s="46" t="s">
        <v>47</v>
      </c>
      <c r="V514" s="38"/>
      <c r="W514" s="169">
        <f t="shared" si="66"/>
        <v>0</v>
      </c>
      <c r="X514" s="169">
        <v>3.5100000000000001E-3</v>
      </c>
      <c r="Y514" s="169">
        <f t="shared" si="67"/>
        <v>5.6160000000000002E-2</v>
      </c>
      <c r="Z514" s="169">
        <v>0</v>
      </c>
      <c r="AA514" s="170">
        <f t="shared" si="68"/>
        <v>0</v>
      </c>
      <c r="AR514" s="22" t="s">
        <v>236</v>
      </c>
      <c r="AT514" s="22" t="s">
        <v>161</v>
      </c>
      <c r="AU514" s="22" t="s">
        <v>102</v>
      </c>
      <c r="AY514" s="22" t="s">
        <v>160</v>
      </c>
      <c r="BE514" s="107">
        <f t="shared" si="69"/>
        <v>0</v>
      </c>
      <c r="BF514" s="107">
        <f t="shared" si="70"/>
        <v>0</v>
      </c>
      <c r="BG514" s="107">
        <f t="shared" si="71"/>
        <v>0</v>
      </c>
      <c r="BH514" s="107">
        <f t="shared" si="72"/>
        <v>0</v>
      </c>
      <c r="BI514" s="107">
        <f t="shared" si="73"/>
        <v>0</v>
      </c>
      <c r="BJ514" s="22" t="s">
        <v>25</v>
      </c>
      <c r="BK514" s="107">
        <f t="shared" si="74"/>
        <v>0</v>
      </c>
      <c r="BL514" s="22" t="s">
        <v>236</v>
      </c>
      <c r="BM514" s="22" t="s">
        <v>1040</v>
      </c>
    </row>
    <row r="515" spans="2:65" s="1" customFormat="1" ht="38.25" customHeight="1">
      <c r="B515" s="37"/>
      <c r="C515" s="164" t="s">
        <v>1041</v>
      </c>
      <c r="D515" s="164" t="s">
        <v>161</v>
      </c>
      <c r="E515" s="165" t="s">
        <v>1042</v>
      </c>
      <c r="F515" s="259" t="s">
        <v>1043</v>
      </c>
      <c r="G515" s="259"/>
      <c r="H515" s="259"/>
      <c r="I515" s="259"/>
      <c r="J515" s="166" t="s">
        <v>240</v>
      </c>
      <c r="K515" s="167">
        <v>32.6</v>
      </c>
      <c r="L515" s="260">
        <v>0</v>
      </c>
      <c r="M515" s="261"/>
      <c r="N515" s="262">
        <f t="shared" si="65"/>
        <v>0</v>
      </c>
      <c r="O515" s="262"/>
      <c r="P515" s="262"/>
      <c r="Q515" s="262"/>
      <c r="R515" s="39"/>
      <c r="T515" s="168" t="s">
        <v>23</v>
      </c>
      <c r="U515" s="46" t="s">
        <v>47</v>
      </c>
      <c r="V515" s="38"/>
      <c r="W515" s="169">
        <f t="shared" si="66"/>
        <v>0</v>
      </c>
      <c r="X515" s="169">
        <v>2.8900000000000002E-3</v>
      </c>
      <c r="Y515" s="169">
        <f t="shared" si="67"/>
        <v>9.4214000000000006E-2</v>
      </c>
      <c r="Z515" s="169">
        <v>0</v>
      </c>
      <c r="AA515" s="170">
        <f t="shared" si="68"/>
        <v>0</v>
      </c>
      <c r="AR515" s="22" t="s">
        <v>236</v>
      </c>
      <c r="AT515" s="22" t="s">
        <v>161</v>
      </c>
      <c r="AU515" s="22" t="s">
        <v>102</v>
      </c>
      <c r="AY515" s="22" t="s">
        <v>160</v>
      </c>
      <c r="BE515" s="107">
        <f t="shared" si="69"/>
        <v>0</v>
      </c>
      <c r="BF515" s="107">
        <f t="shared" si="70"/>
        <v>0</v>
      </c>
      <c r="BG515" s="107">
        <f t="shared" si="71"/>
        <v>0</v>
      </c>
      <c r="BH515" s="107">
        <f t="shared" si="72"/>
        <v>0</v>
      </c>
      <c r="BI515" s="107">
        <f t="shared" si="73"/>
        <v>0</v>
      </c>
      <c r="BJ515" s="22" t="s">
        <v>25</v>
      </c>
      <c r="BK515" s="107">
        <f t="shared" si="74"/>
        <v>0</v>
      </c>
      <c r="BL515" s="22" t="s">
        <v>236</v>
      </c>
      <c r="BM515" s="22" t="s">
        <v>1044</v>
      </c>
    </row>
    <row r="516" spans="2:65" s="1" customFormat="1" ht="25.5" customHeight="1">
      <c r="B516" s="37"/>
      <c r="C516" s="164" t="s">
        <v>1045</v>
      </c>
      <c r="D516" s="164" t="s">
        <v>161</v>
      </c>
      <c r="E516" s="165" t="s">
        <v>1046</v>
      </c>
      <c r="F516" s="259" t="s">
        <v>1047</v>
      </c>
      <c r="G516" s="259"/>
      <c r="H516" s="259"/>
      <c r="I516" s="259"/>
      <c r="J516" s="166" t="s">
        <v>234</v>
      </c>
      <c r="K516" s="167">
        <v>13</v>
      </c>
      <c r="L516" s="260">
        <v>0</v>
      </c>
      <c r="M516" s="261"/>
      <c r="N516" s="262">
        <f t="shared" si="65"/>
        <v>0</v>
      </c>
      <c r="O516" s="262"/>
      <c r="P516" s="262"/>
      <c r="Q516" s="262"/>
      <c r="R516" s="39"/>
      <c r="T516" s="168" t="s">
        <v>23</v>
      </c>
      <c r="U516" s="46" t="s">
        <v>47</v>
      </c>
      <c r="V516" s="38"/>
      <c r="W516" s="169">
        <f t="shared" si="66"/>
        <v>0</v>
      </c>
      <c r="X516" s="169">
        <v>0</v>
      </c>
      <c r="Y516" s="169">
        <f t="shared" si="67"/>
        <v>0</v>
      </c>
      <c r="Z516" s="169">
        <v>0</v>
      </c>
      <c r="AA516" s="170">
        <f t="shared" si="68"/>
        <v>0</v>
      </c>
      <c r="AR516" s="22" t="s">
        <v>236</v>
      </c>
      <c r="AT516" s="22" t="s">
        <v>161</v>
      </c>
      <c r="AU516" s="22" t="s">
        <v>102</v>
      </c>
      <c r="AY516" s="22" t="s">
        <v>160</v>
      </c>
      <c r="BE516" s="107">
        <f t="shared" si="69"/>
        <v>0</v>
      </c>
      <c r="BF516" s="107">
        <f t="shared" si="70"/>
        <v>0</v>
      </c>
      <c r="BG516" s="107">
        <f t="shared" si="71"/>
        <v>0</v>
      </c>
      <c r="BH516" s="107">
        <f t="shared" si="72"/>
        <v>0</v>
      </c>
      <c r="BI516" s="107">
        <f t="shared" si="73"/>
        <v>0</v>
      </c>
      <c r="BJ516" s="22" t="s">
        <v>25</v>
      </c>
      <c r="BK516" s="107">
        <f t="shared" si="74"/>
        <v>0</v>
      </c>
      <c r="BL516" s="22" t="s">
        <v>236</v>
      </c>
      <c r="BM516" s="22" t="s">
        <v>1048</v>
      </c>
    </row>
    <row r="517" spans="2:65" s="1" customFormat="1" ht="25.5" customHeight="1">
      <c r="B517" s="37"/>
      <c r="C517" s="194" t="s">
        <v>1049</v>
      </c>
      <c r="D517" s="194" t="s">
        <v>237</v>
      </c>
      <c r="E517" s="195" t="s">
        <v>1050</v>
      </c>
      <c r="F517" s="271" t="s">
        <v>1051</v>
      </c>
      <c r="G517" s="271"/>
      <c r="H517" s="271"/>
      <c r="I517" s="271"/>
      <c r="J517" s="196" t="s">
        <v>234</v>
      </c>
      <c r="K517" s="197">
        <v>13</v>
      </c>
      <c r="L517" s="272">
        <v>0</v>
      </c>
      <c r="M517" s="273"/>
      <c r="N517" s="274">
        <f t="shared" si="65"/>
        <v>0</v>
      </c>
      <c r="O517" s="262"/>
      <c r="P517" s="262"/>
      <c r="Q517" s="262"/>
      <c r="R517" s="39"/>
      <c r="T517" s="168" t="s">
        <v>23</v>
      </c>
      <c r="U517" s="46" t="s">
        <v>47</v>
      </c>
      <c r="V517" s="38"/>
      <c r="W517" s="169">
        <f t="shared" si="66"/>
        <v>0</v>
      </c>
      <c r="X517" s="169">
        <v>3.3899999999999998E-3</v>
      </c>
      <c r="Y517" s="169">
        <f t="shared" si="67"/>
        <v>4.4069999999999998E-2</v>
      </c>
      <c r="Z517" s="169">
        <v>0</v>
      </c>
      <c r="AA517" s="170">
        <f t="shared" si="68"/>
        <v>0</v>
      </c>
      <c r="AR517" s="22" t="s">
        <v>324</v>
      </c>
      <c r="AT517" s="22" t="s">
        <v>237</v>
      </c>
      <c r="AU517" s="22" t="s">
        <v>102</v>
      </c>
      <c r="AY517" s="22" t="s">
        <v>160</v>
      </c>
      <c r="BE517" s="107">
        <f t="shared" si="69"/>
        <v>0</v>
      </c>
      <c r="BF517" s="107">
        <f t="shared" si="70"/>
        <v>0</v>
      </c>
      <c r="BG517" s="107">
        <f t="shared" si="71"/>
        <v>0</v>
      </c>
      <c r="BH517" s="107">
        <f t="shared" si="72"/>
        <v>0</v>
      </c>
      <c r="BI517" s="107">
        <f t="shared" si="73"/>
        <v>0</v>
      </c>
      <c r="BJ517" s="22" t="s">
        <v>25</v>
      </c>
      <c r="BK517" s="107">
        <f t="shared" si="74"/>
        <v>0</v>
      </c>
      <c r="BL517" s="22" t="s">
        <v>236</v>
      </c>
      <c r="BM517" s="22" t="s">
        <v>1052</v>
      </c>
    </row>
    <row r="518" spans="2:65" s="1" customFormat="1" ht="38.25" customHeight="1">
      <c r="B518" s="37"/>
      <c r="C518" s="164" t="s">
        <v>1053</v>
      </c>
      <c r="D518" s="164" t="s">
        <v>161</v>
      </c>
      <c r="E518" s="165" t="s">
        <v>1054</v>
      </c>
      <c r="F518" s="259" t="s">
        <v>1055</v>
      </c>
      <c r="G518" s="259"/>
      <c r="H518" s="259"/>
      <c r="I518" s="259"/>
      <c r="J518" s="166" t="s">
        <v>240</v>
      </c>
      <c r="K518" s="167">
        <v>96.5</v>
      </c>
      <c r="L518" s="260">
        <v>0</v>
      </c>
      <c r="M518" s="261"/>
      <c r="N518" s="262">
        <f t="shared" si="65"/>
        <v>0</v>
      </c>
      <c r="O518" s="262"/>
      <c r="P518" s="262"/>
      <c r="Q518" s="262"/>
      <c r="R518" s="39"/>
      <c r="T518" s="168" t="s">
        <v>23</v>
      </c>
      <c r="U518" s="46" t="s">
        <v>47</v>
      </c>
      <c r="V518" s="38"/>
      <c r="W518" s="169">
        <f t="shared" si="66"/>
        <v>0</v>
      </c>
      <c r="X518" s="169">
        <v>1.74E-3</v>
      </c>
      <c r="Y518" s="169">
        <f t="shared" si="67"/>
        <v>0.16791</v>
      </c>
      <c r="Z518" s="169">
        <v>0</v>
      </c>
      <c r="AA518" s="170">
        <f t="shared" si="68"/>
        <v>0</v>
      </c>
      <c r="AR518" s="22" t="s">
        <v>236</v>
      </c>
      <c r="AT518" s="22" t="s">
        <v>161</v>
      </c>
      <c r="AU518" s="22" t="s">
        <v>102</v>
      </c>
      <c r="AY518" s="22" t="s">
        <v>160</v>
      </c>
      <c r="BE518" s="107">
        <f t="shared" si="69"/>
        <v>0</v>
      </c>
      <c r="BF518" s="107">
        <f t="shared" si="70"/>
        <v>0</v>
      </c>
      <c r="BG518" s="107">
        <f t="shared" si="71"/>
        <v>0</v>
      </c>
      <c r="BH518" s="107">
        <f t="shared" si="72"/>
        <v>0</v>
      </c>
      <c r="BI518" s="107">
        <f t="shared" si="73"/>
        <v>0</v>
      </c>
      <c r="BJ518" s="22" t="s">
        <v>25</v>
      </c>
      <c r="BK518" s="107">
        <f t="shared" si="74"/>
        <v>0</v>
      </c>
      <c r="BL518" s="22" t="s">
        <v>236</v>
      </c>
      <c r="BM518" s="22" t="s">
        <v>1056</v>
      </c>
    </row>
    <row r="519" spans="2:65" s="1" customFormat="1" ht="38.25" customHeight="1">
      <c r="B519" s="37"/>
      <c r="C519" s="164" t="s">
        <v>1057</v>
      </c>
      <c r="D519" s="164" t="s">
        <v>161</v>
      </c>
      <c r="E519" s="165" t="s">
        <v>1058</v>
      </c>
      <c r="F519" s="259" t="s">
        <v>1059</v>
      </c>
      <c r="G519" s="259"/>
      <c r="H519" s="259"/>
      <c r="I519" s="259"/>
      <c r="J519" s="166" t="s">
        <v>240</v>
      </c>
      <c r="K519" s="167">
        <v>61.7</v>
      </c>
      <c r="L519" s="260">
        <v>0</v>
      </c>
      <c r="M519" s="261"/>
      <c r="N519" s="262">
        <f t="shared" si="65"/>
        <v>0</v>
      </c>
      <c r="O519" s="262"/>
      <c r="P519" s="262"/>
      <c r="Q519" s="262"/>
      <c r="R519" s="39"/>
      <c r="T519" s="168" t="s">
        <v>23</v>
      </c>
      <c r="U519" s="46" t="s">
        <v>47</v>
      </c>
      <c r="V519" s="38"/>
      <c r="W519" s="169">
        <f t="shared" si="66"/>
        <v>0</v>
      </c>
      <c r="X519" s="169">
        <v>2.1199999999999999E-3</v>
      </c>
      <c r="Y519" s="169">
        <f t="shared" si="67"/>
        <v>0.130804</v>
      </c>
      <c r="Z519" s="169">
        <v>0</v>
      </c>
      <c r="AA519" s="170">
        <f t="shared" si="68"/>
        <v>0</v>
      </c>
      <c r="AR519" s="22" t="s">
        <v>236</v>
      </c>
      <c r="AT519" s="22" t="s">
        <v>161</v>
      </c>
      <c r="AU519" s="22" t="s">
        <v>102</v>
      </c>
      <c r="AY519" s="22" t="s">
        <v>160</v>
      </c>
      <c r="BE519" s="107">
        <f t="shared" si="69"/>
        <v>0</v>
      </c>
      <c r="BF519" s="107">
        <f t="shared" si="70"/>
        <v>0</v>
      </c>
      <c r="BG519" s="107">
        <f t="shared" si="71"/>
        <v>0</v>
      </c>
      <c r="BH519" s="107">
        <f t="shared" si="72"/>
        <v>0</v>
      </c>
      <c r="BI519" s="107">
        <f t="shared" si="73"/>
        <v>0</v>
      </c>
      <c r="BJ519" s="22" t="s">
        <v>25</v>
      </c>
      <c r="BK519" s="107">
        <f t="shared" si="74"/>
        <v>0</v>
      </c>
      <c r="BL519" s="22" t="s">
        <v>236</v>
      </c>
      <c r="BM519" s="22" t="s">
        <v>1060</v>
      </c>
    </row>
    <row r="520" spans="2:65" s="1" customFormat="1" ht="25.5" customHeight="1">
      <c r="B520" s="37"/>
      <c r="C520" s="164" t="s">
        <v>1061</v>
      </c>
      <c r="D520" s="164" t="s">
        <v>161</v>
      </c>
      <c r="E520" s="165" t="s">
        <v>1062</v>
      </c>
      <c r="F520" s="259" t="s">
        <v>1063</v>
      </c>
      <c r="G520" s="259"/>
      <c r="H520" s="259"/>
      <c r="I520" s="259"/>
      <c r="J520" s="166" t="s">
        <v>212</v>
      </c>
      <c r="K520" s="167">
        <v>0.76</v>
      </c>
      <c r="L520" s="260">
        <v>0</v>
      </c>
      <c r="M520" s="261"/>
      <c r="N520" s="262">
        <f t="shared" si="65"/>
        <v>0</v>
      </c>
      <c r="O520" s="262"/>
      <c r="P520" s="262"/>
      <c r="Q520" s="262"/>
      <c r="R520" s="39"/>
      <c r="T520" s="168" t="s">
        <v>23</v>
      </c>
      <c r="U520" s="46" t="s">
        <v>47</v>
      </c>
      <c r="V520" s="38"/>
      <c r="W520" s="169">
        <f t="shared" si="66"/>
        <v>0</v>
      </c>
      <c r="X520" s="169">
        <v>0</v>
      </c>
      <c r="Y520" s="169">
        <f t="shared" si="67"/>
        <v>0</v>
      </c>
      <c r="Z520" s="169">
        <v>0</v>
      </c>
      <c r="AA520" s="170">
        <f t="shared" si="68"/>
        <v>0</v>
      </c>
      <c r="AR520" s="22" t="s">
        <v>236</v>
      </c>
      <c r="AT520" s="22" t="s">
        <v>161</v>
      </c>
      <c r="AU520" s="22" t="s">
        <v>102</v>
      </c>
      <c r="AY520" s="22" t="s">
        <v>160</v>
      </c>
      <c r="BE520" s="107">
        <f t="shared" si="69"/>
        <v>0</v>
      </c>
      <c r="BF520" s="107">
        <f t="shared" si="70"/>
        <v>0</v>
      </c>
      <c r="BG520" s="107">
        <f t="shared" si="71"/>
        <v>0</v>
      </c>
      <c r="BH520" s="107">
        <f t="shared" si="72"/>
        <v>0</v>
      </c>
      <c r="BI520" s="107">
        <f t="shared" si="73"/>
        <v>0</v>
      </c>
      <c r="BJ520" s="22" t="s">
        <v>25</v>
      </c>
      <c r="BK520" s="107">
        <f t="shared" si="74"/>
        <v>0</v>
      </c>
      <c r="BL520" s="22" t="s">
        <v>236</v>
      </c>
      <c r="BM520" s="22" t="s">
        <v>1064</v>
      </c>
    </row>
    <row r="521" spans="2:65" s="9" customFormat="1" ht="29.85" customHeight="1">
      <c r="B521" s="153"/>
      <c r="C521" s="154"/>
      <c r="D521" s="163" t="s">
        <v>129</v>
      </c>
      <c r="E521" s="163"/>
      <c r="F521" s="163"/>
      <c r="G521" s="163"/>
      <c r="H521" s="163"/>
      <c r="I521" s="163"/>
      <c r="J521" s="163"/>
      <c r="K521" s="163"/>
      <c r="L521" s="163"/>
      <c r="M521" s="163"/>
      <c r="N521" s="254">
        <f>BK521</f>
        <v>0</v>
      </c>
      <c r="O521" s="255"/>
      <c r="P521" s="255"/>
      <c r="Q521" s="255"/>
      <c r="R521" s="156"/>
      <c r="T521" s="157"/>
      <c r="U521" s="154"/>
      <c r="V521" s="154"/>
      <c r="W521" s="158">
        <f>SUM(W522:W527)</f>
        <v>0</v>
      </c>
      <c r="X521" s="154"/>
      <c r="Y521" s="158">
        <f>SUM(Y522:Y527)</f>
        <v>3.0157645E-2</v>
      </c>
      <c r="Z521" s="154"/>
      <c r="AA521" s="159">
        <f>SUM(AA522:AA527)</f>
        <v>0</v>
      </c>
      <c r="AR521" s="160" t="s">
        <v>102</v>
      </c>
      <c r="AT521" s="161" t="s">
        <v>81</v>
      </c>
      <c r="AU521" s="161" t="s">
        <v>25</v>
      </c>
      <c r="AY521" s="160" t="s">
        <v>160</v>
      </c>
      <c r="BK521" s="162">
        <f>SUM(BK522:BK527)</f>
        <v>0</v>
      </c>
    </row>
    <row r="522" spans="2:65" s="1" customFormat="1" ht="38.25" customHeight="1">
      <c r="B522" s="37"/>
      <c r="C522" s="164" t="s">
        <v>1065</v>
      </c>
      <c r="D522" s="164" t="s">
        <v>161</v>
      </c>
      <c r="E522" s="165" t="s">
        <v>1066</v>
      </c>
      <c r="F522" s="259" t="s">
        <v>1067</v>
      </c>
      <c r="G522" s="259"/>
      <c r="H522" s="259"/>
      <c r="I522" s="259"/>
      <c r="J522" s="166" t="s">
        <v>164</v>
      </c>
      <c r="K522" s="167">
        <v>25.5</v>
      </c>
      <c r="L522" s="260">
        <v>0</v>
      </c>
      <c r="M522" s="261"/>
      <c r="N522" s="262">
        <f>ROUND(L522*K522,2)</f>
        <v>0</v>
      </c>
      <c r="O522" s="262"/>
      <c r="P522" s="262"/>
      <c r="Q522" s="262"/>
      <c r="R522" s="39"/>
      <c r="T522" s="168" t="s">
        <v>23</v>
      </c>
      <c r="U522" s="46" t="s">
        <v>47</v>
      </c>
      <c r="V522" s="38"/>
      <c r="W522" s="169">
        <f>V522*K522</f>
        <v>0</v>
      </c>
      <c r="X522" s="169">
        <v>1.0000000000000001E-5</v>
      </c>
      <c r="Y522" s="169">
        <f>X522*K522</f>
        <v>2.5500000000000002E-4</v>
      </c>
      <c r="Z522" s="169">
        <v>0</v>
      </c>
      <c r="AA522" s="170">
        <f>Z522*K522</f>
        <v>0</v>
      </c>
      <c r="AR522" s="22" t="s">
        <v>236</v>
      </c>
      <c r="AT522" s="22" t="s">
        <v>161</v>
      </c>
      <c r="AU522" s="22" t="s">
        <v>102</v>
      </c>
      <c r="AY522" s="22" t="s">
        <v>160</v>
      </c>
      <c r="BE522" s="107">
        <f>IF(U522="základní",N522,0)</f>
        <v>0</v>
      </c>
      <c r="BF522" s="107">
        <f>IF(U522="snížená",N522,0)</f>
        <v>0</v>
      </c>
      <c r="BG522" s="107">
        <f>IF(U522="zákl. přenesená",N522,0)</f>
        <v>0</v>
      </c>
      <c r="BH522" s="107">
        <f>IF(U522="sníž. přenesená",N522,0)</f>
        <v>0</v>
      </c>
      <c r="BI522" s="107">
        <f>IF(U522="nulová",N522,0)</f>
        <v>0</v>
      </c>
      <c r="BJ522" s="22" t="s">
        <v>25</v>
      </c>
      <c r="BK522" s="107">
        <f>ROUND(L522*K522,2)</f>
        <v>0</v>
      </c>
      <c r="BL522" s="22" t="s">
        <v>236</v>
      </c>
      <c r="BM522" s="22" t="s">
        <v>1068</v>
      </c>
    </row>
    <row r="523" spans="2:65" s="1" customFormat="1" ht="16.5" customHeight="1">
      <c r="B523" s="37"/>
      <c r="C523" s="194" t="s">
        <v>1069</v>
      </c>
      <c r="D523" s="194" t="s">
        <v>237</v>
      </c>
      <c r="E523" s="195" t="s">
        <v>1070</v>
      </c>
      <c r="F523" s="271" t="s">
        <v>1071</v>
      </c>
      <c r="G523" s="271"/>
      <c r="H523" s="271"/>
      <c r="I523" s="271"/>
      <c r="J523" s="196" t="s">
        <v>164</v>
      </c>
      <c r="K523" s="197">
        <v>29.324999999999999</v>
      </c>
      <c r="L523" s="272">
        <v>0</v>
      </c>
      <c r="M523" s="273"/>
      <c r="N523" s="274">
        <f>ROUND(L523*K523,2)</f>
        <v>0</v>
      </c>
      <c r="O523" s="262"/>
      <c r="P523" s="262"/>
      <c r="Q523" s="262"/>
      <c r="R523" s="39"/>
      <c r="T523" s="168" t="s">
        <v>23</v>
      </c>
      <c r="U523" s="46" t="s">
        <v>47</v>
      </c>
      <c r="V523" s="38"/>
      <c r="W523" s="169">
        <f>V523*K523</f>
        <v>0</v>
      </c>
      <c r="X523" s="169">
        <v>1.15E-4</v>
      </c>
      <c r="Y523" s="169">
        <f>X523*K523</f>
        <v>3.3723749999999999E-3</v>
      </c>
      <c r="Z523" s="169">
        <v>0</v>
      </c>
      <c r="AA523" s="170">
        <f>Z523*K523</f>
        <v>0</v>
      </c>
      <c r="AR523" s="22" t="s">
        <v>324</v>
      </c>
      <c r="AT523" s="22" t="s">
        <v>237</v>
      </c>
      <c r="AU523" s="22" t="s">
        <v>102</v>
      </c>
      <c r="AY523" s="22" t="s">
        <v>160</v>
      </c>
      <c r="BE523" s="107">
        <f>IF(U523="základní",N523,0)</f>
        <v>0</v>
      </c>
      <c r="BF523" s="107">
        <f>IF(U523="snížená",N523,0)</f>
        <v>0</v>
      </c>
      <c r="BG523" s="107">
        <f>IF(U523="zákl. přenesená",N523,0)</f>
        <v>0</v>
      </c>
      <c r="BH523" s="107">
        <f>IF(U523="sníž. přenesená",N523,0)</f>
        <v>0</v>
      </c>
      <c r="BI523" s="107">
        <f>IF(U523="nulová",N523,0)</f>
        <v>0</v>
      </c>
      <c r="BJ523" s="22" t="s">
        <v>25</v>
      </c>
      <c r="BK523" s="107">
        <f>ROUND(L523*K523,2)</f>
        <v>0</v>
      </c>
      <c r="BL523" s="22" t="s">
        <v>236</v>
      </c>
      <c r="BM523" s="22" t="s">
        <v>1072</v>
      </c>
    </row>
    <row r="524" spans="2:65" s="1" customFormat="1" ht="38.25" customHeight="1">
      <c r="B524" s="37"/>
      <c r="C524" s="164" t="s">
        <v>1073</v>
      </c>
      <c r="D524" s="164" t="s">
        <v>161</v>
      </c>
      <c r="E524" s="165" t="s">
        <v>1074</v>
      </c>
      <c r="F524" s="259" t="s">
        <v>1075</v>
      </c>
      <c r="G524" s="259"/>
      <c r="H524" s="259"/>
      <c r="I524" s="259"/>
      <c r="J524" s="166" t="s">
        <v>164</v>
      </c>
      <c r="K524" s="167">
        <v>209.72499999999999</v>
      </c>
      <c r="L524" s="260">
        <v>0</v>
      </c>
      <c r="M524" s="261"/>
      <c r="N524" s="262">
        <f>ROUND(L524*K524,2)</f>
        <v>0</v>
      </c>
      <c r="O524" s="262"/>
      <c r="P524" s="262"/>
      <c r="Q524" s="262"/>
      <c r="R524" s="39"/>
      <c r="T524" s="168" t="s">
        <v>23</v>
      </c>
      <c r="U524" s="46" t="s">
        <v>47</v>
      </c>
      <c r="V524" s="38"/>
      <c r="W524" s="169">
        <f>V524*K524</f>
        <v>0</v>
      </c>
      <c r="X524" s="169">
        <v>0</v>
      </c>
      <c r="Y524" s="169">
        <f>X524*K524</f>
        <v>0</v>
      </c>
      <c r="Z524" s="169">
        <v>0</v>
      </c>
      <c r="AA524" s="170">
        <f>Z524*K524</f>
        <v>0</v>
      </c>
      <c r="AR524" s="22" t="s">
        <v>236</v>
      </c>
      <c r="AT524" s="22" t="s">
        <v>161</v>
      </c>
      <c r="AU524" s="22" t="s">
        <v>102</v>
      </c>
      <c r="AY524" s="22" t="s">
        <v>160</v>
      </c>
      <c r="BE524" s="107">
        <f>IF(U524="základní",N524,0)</f>
        <v>0</v>
      </c>
      <c r="BF524" s="107">
        <f>IF(U524="snížená",N524,0)</f>
        <v>0</v>
      </c>
      <c r="BG524" s="107">
        <f>IF(U524="zákl. přenesená",N524,0)</f>
        <v>0</v>
      </c>
      <c r="BH524" s="107">
        <f>IF(U524="sníž. přenesená",N524,0)</f>
        <v>0</v>
      </c>
      <c r="BI524" s="107">
        <f>IF(U524="nulová",N524,0)</f>
        <v>0</v>
      </c>
      <c r="BJ524" s="22" t="s">
        <v>25</v>
      </c>
      <c r="BK524" s="107">
        <f>ROUND(L524*K524,2)</f>
        <v>0</v>
      </c>
      <c r="BL524" s="22" t="s">
        <v>236</v>
      </c>
      <c r="BM524" s="22" t="s">
        <v>1076</v>
      </c>
    </row>
    <row r="525" spans="2:65" s="10" customFormat="1" ht="16.5" customHeight="1">
      <c r="B525" s="171"/>
      <c r="C525" s="172"/>
      <c r="D525" s="172"/>
      <c r="E525" s="173" t="s">
        <v>23</v>
      </c>
      <c r="F525" s="269" t="s">
        <v>1077</v>
      </c>
      <c r="G525" s="270"/>
      <c r="H525" s="270"/>
      <c r="I525" s="270"/>
      <c r="J525" s="172"/>
      <c r="K525" s="174">
        <v>209.72499999999999</v>
      </c>
      <c r="L525" s="172"/>
      <c r="M525" s="172"/>
      <c r="N525" s="172"/>
      <c r="O525" s="172"/>
      <c r="P525" s="172"/>
      <c r="Q525" s="172"/>
      <c r="R525" s="175"/>
      <c r="T525" s="176"/>
      <c r="U525" s="172"/>
      <c r="V525" s="172"/>
      <c r="W525" s="172"/>
      <c r="X525" s="172"/>
      <c r="Y525" s="172"/>
      <c r="Z525" s="172"/>
      <c r="AA525" s="177"/>
      <c r="AT525" s="178" t="s">
        <v>168</v>
      </c>
      <c r="AU525" s="178" t="s">
        <v>102</v>
      </c>
      <c r="AV525" s="10" t="s">
        <v>102</v>
      </c>
      <c r="AW525" s="10" t="s">
        <v>39</v>
      </c>
      <c r="AX525" s="10" t="s">
        <v>25</v>
      </c>
      <c r="AY525" s="178" t="s">
        <v>160</v>
      </c>
    </row>
    <row r="526" spans="2:65" s="1" customFormat="1" ht="16.5" customHeight="1">
      <c r="B526" s="37"/>
      <c r="C526" s="194" t="s">
        <v>1078</v>
      </c>
      <c r="D526" s="194" t="s">
        <v>237</v>
      </c>
      <c r="E526" s="195" t="s">
        <v>1079</v>
      </c>
      <c r="F526" s="271" t="s">
        <v>1080</v>
      </c>
      <c r="G526" s="271"/>
      <c r="H526" s="271"/>
      <c r="I526" s="271"/>
      <c r="J526" s="196" t="s">
        <v>164</v>
      </c>
      <c r="K526" s="197">
        <v>230.69800000000001</v>
      </c>
      <c r="L526" s="272">
        <v>0</v>
      </c>
      <c r="M526" s="273"/>
      <c r="N526" s="274">
        <f>ROUND(L526*K526,2)</f>
        <v>0</v>
      </c>
      <c r="O526" s="262"/>
      <c r="P526" s="262"/>
      <c r="Q526" s="262"/>
      <c r="R526" s="39"/>
      <c r="T526" s="168" t="s">
        <v>23</v>
      </c>
      <c r="U526" s="46" t="s">
        <v>47</v>
      </c>
      <c r="V526" s="38"/>
      <c r="W526" s="169">
        <f>V526*K526</f>
        <v>0</v>
      </c>
      <c r="X526" s="169">
        <v>1.15E-4</v>
      </c>
      <c r="Y526" s="169">
        <f>X526*K526</f>
        <v>2.6530270000000002E-2</v>
      </c>
      <c r="Z526" s="169">
        <v>0</v>
      </c>
      <c r="AA526" s="170">
        <f>Z526*K526</f>
        <v>0</v>
      </c>
      <c r="AR526" s="22" t="s">
        <v>324</v>
      </c>
      <c r="AT526" s="22" t="s">
        <v>237</v>
      </c>
      <c r="AU526" s="22" t="s">
        <v>102</v>
      </c>
      <c r="AY526" s="22" t="s">
        <v>160</v>
      </c>
      <c r="BE526" s="107">
        <f>IF(U526="základní",N526,0)</f>
        <v>0</v>
      </c>
      <c r="BF526" s="107">
        <f>IF(U526="snížená",N526,0)</f>
        <v>0</v>
      </c>
      <c r="BG526" s="107">
        <f>IF(U526="zákl. přenesená",N526,0)</f>
        <v>0</v>
      </c>
      <c r="BH526" s="107">
        <f>IF(U526="sníž. přenesená",N526,0)</f>
        <v>0</v>
      </c>
      <c r="BI526" s="107">
        <f>IF(U526="nulová",N526,0)</f>
        <v>0</v>
      </c>
      <c r="BJ526" s="22" t="s">
        <v>25</v>
      </c>
      <c r="BK526" s="107">
        <f>ROUND(L526*K526,2)</f>
        <v>0</v>
      </c>
      <c r="BL526" s="22" t="s">
        <v>236</v>
      </c>
      <c r="BM526" s="22" t="s">
        <v>1081</v>
      </c>
    </row>
    <row r="527" spans="2:65" s="1" customFormat="1" ht="25.5" customHeight="1">
      <c r="B527" s="37"/>
      <c r="C527" s="164" t="s">
        <v>1082</v>
      </c>
      <c r="D527" s="164" t="s">
        <v>161</v>
      </c>
      <c r="E527" s="165" t="s">
        <v>1083</v>
      </c>
      <c r="F527" s="259" t="s">
        <v>1084</v>
      </c>
      <c r="G527" s="259"/>
      <c r="H527" s="259"/>
      <c r="I527" s="259"/>
      <c r="J527" s="166" t="s">
        <v>212</v>
      </c>
      <c r="K527" s="167">
        <v>0.03</v>
      </c>
      <c r="L527" s="260">
        <v>0</v>
      </c>
      <c r="M527" s="261"/>
      <c r="N527" s="262">
        <f>ROUND(L527*K527,2)</f>
        <v>0</v>
      </c>
      <c r="O527" s="262"/>
      <c r="P527" s="262"/>
      <c r="Q527" s="262"/>
      <c r="R527" s="39"/>
      <c r="T527" s="168" t="s">
        <v>23</v>
      </c>
      <c r="U527" s="46" t="s">
        <v>47</v>
      </c>
      <c r="V527" s="38"/>
      <c r="W527" s="169">
        <f>V527*K527</f>
        <v>0</v>
      </c>
      <c r="X527" s="169">
        <v>0</v>
      </c>
      <c r="Y527" s="169">
        <f>X527*K527</f>
        <v>0</v>
      </c>
      <c r="Z527" s="169">
        <v>0</v>
      </c>
      <c r="AA527" s="170">
        <f>Z527*K527</f>
        <v>0</v>
      </c>
      <c r="AR527" s="22" t="s">
        <v>236</v>
      </c>
      <c r="AT527" s="22" t="s">
        <v>161</v>
      </c>
      <c r="AU527" s="22" t="s">
        <v>102</v>
      </c>
      <c r="AY527" s="22" t="s">
        <v>160</v>
      </c>
      <c r="BE527" s="107">
        <f>IF(U527="základní",N527,0)</f>
        <v>0</v>
      </c>
      <c r="BF527" s="107">
        <f>IF(U527="snížená",N527,0)</f>
        <v>0</v>
      </c>
      <c r="BG527" s="107">
        <f>IF(U527="zákl. přenesená",N527,0)</f>
        <v>0</v>
      </c>
      <c r="BH527" s="107">
        <f>IF(U527="sníž. přenesená",N527,0)</f>
        <v>0</v>
      </c>
      <c r="BI527" s="107">
        <f>IF(U527="nulová",N527,0)</f>
        <v>0</v>
      </c>
      <c r="BJ527" s="22" t="s">
        <v>25</v>
      </c>
      <c r="BK527" s="107">
        <f>ROUND(L527*K527,2)</f>
        <v>0</v>
      </c>
      <c r="BL527" s="22" t="s">
        <v>236</v>
      </c>
      <c r="BM527" s="22" t="s">
        <v>1085</v>
      </c>
    </row>
    <row r="528" spans="2:65" s="9" customFormat="1" ht="29.85" customHeight="1">
      <c r="B528" s="153"/>
      <c r="C528" s="154"/>
      <c r="D528" s="163" t="s">
        <v>130</v>
      </c>
      <c r="E528" s="163"/>
      <c r="F528" s="163"/>
      <c r="G528" s="163"/>
      <c r="H528" s="163"/>
      <c r="I528" s="163"/>
      <c r="J528" s="163"/>
      <c r="K528" s="163"/>
      <c r="L528" s="163"/>
      <c r="M528" s="163"/>
      <c r="N528" s="254">
        <f>BK528</f>
        <v>0</v>
      </c>
      <c r="O528" s="255"/>
      <c r="P528" s="255"/>
      <c r="Q528" s="255"/>
      <c r="R528" s="156"/>
      <c r="T528" s="157"/>
      <c r="U528" s="154"/>
      <c r="V528" s="154"/>
      <c r="W528" s="158">
        <f>SUM(W529:W576)</f>
        <v>0</v>
      </c>
      <c r="X528" s="154"/>
      <c r="Y528" s="158">
        <f>SUM(Y529:Y576)</f>
        <v>1.05711</v>
      </c>
      <c r="Z528" s="154"/>
      <c r="AA528" s="159">
        <f>SUM(AA529:AA576)</f>
        <v>0</v>
      </c>
      <c r="AR528" s="160" t="s">
        <v>102</v>
      </c>
      <c r="AT528" s="161" t="s">
        <v>81</v>
      </c>
      <c r="AU528" s="161" t="s">
        <v>25</v>
      </c>
      <c r="AY528" s="160" t="s">
        <v>160</v>
      </c>
      <c r="BK528" s="162">
        <f>SUM(BK529:BK576)</f>
        <v>0</v>
      </c>
    </row>
    <row r="529" spans="2:65" s="1" customFormat="1" ht="25.5" customHeight="1">
      <c r="B529" s="37"/>
      <c r="C529" s="164" t="s">
        <v>1086</v>
      </c>
      <c r="D529" s="164" t="s">
        <v>161</v>
      </c>
      <c r="E529" s="165" t="s">
        <v>1087</v>
      </c>
      <c r="F529" s="259" t="s">
        <v>1088</v>
      </c>
      <c r="G529" s="259"/>
      <c r="H529" s="259"/>
      <c r="I529" s="259"/>
      <c r="J529" s="166" t="s">
        <v>164</v>
      </c>
      <c r="K529" s="167">
        <v>4.76</v>
      </c>
      <c r="L529" s="260">
        <v>0</v>
      </c>
      <c r="M529" s="261"/>
      <c r="N529" s="262">
        <f>ROUND(L529*K529,2)</f>
        <v>0</v>
      </c>
      <c r="O529" s="262"/>
      <c r="P529" s="262"/>
      <c r="Q529" s="262"/>
      <c r="R529" s="39"/>
      <c r="T529" s="168" t="s">
        <v>23</v>
      </c>
      <c r="U529" s="46" t="s">
        <v>47</v>
      </c>
      <c r="V529" s="38"/>
      <c r="W529" s="169">
        <f>V529*K529</f>
        <v>0</v>
      </c>
      <c r="X529" s="169">
        <v>2.5000000000000001E-4</v>
      </c>
      <c r="Y529" s="169">
        <f>X529*K529</f>
        <v>1.1899999999999999E-3</v>
      </c>
      <c r="Z529" s="169">
        <v>0</v>
      </c>
      <c r="AA529" s="170">
        <f>Z529*K529</f>
        <v>0</v>
      </c>
      <c r="AR529" s="22" t="s">
        <v>236</v>
      </c>
      <c r="AT529" s="22" t="s">
        <v>161</v>
      </c>
      <c r="AU529" s="22" t="s">
        <v>102</v>
      </c>
      <c r="AY529" s="22" t="s">
        <v>160</v>
      </c>
      <c r="BE529" s="107">
        <f>IF(U529="základní",N529,0)</f>
        <v>0</v>
      </c>
      <c r="BF529" s="107">
        <f>IF(U529="snížená",N529,0)</f>
        <v>0</v>
      </c>
      <c r="BG529" s="107">
        <f>IF(U529="zákl. přenesená",N529,0)</f>
        <v>0</v>
      </c>
      <c r="BH529" s="107">
        <f>IF(U529="sníž. přenesená",N529,0)</f>
        <v>0</v>
      </c>
      <c r="BI529" s="107">
        <f>IF(U529="nulová",N529,0)</f>
        <v>0</v>
      </c>
      <c r="BJ529" s="22" t="s">
        <v>25</v>
      </c>
      <c r="BK529" s="107">
        <f>ROUND(L529*K529,2)</f>
        <v>0</v>
      </c>
      <c r="BL529" s="22" t="s">
        <v>236</v>
      </c>
      <c r="BM529" s="22" t="s">
        <v>1089</v>
      </c>
    </row>
    <row r="530" spans="2:65" s="10" customFormat="1" ht="16.5" customHeight="1">
      <c r="B530" s="171"/>
      <c r="C530" s="172"/>
      <c r="D530" s="172"/>
      <c r="E530" s="173" t="s">
        <v>23</v>
      </c>
      <c r="F530" s="269" t="s">
        <v>1090</v>
      </c>
      <c r="G530" s="270"/>
      <c r="H530" s="270"/>
      <c r="I530" s="270"/>
      <c r="J530" s="172"/>
      <c r="K530" s="174">
        <v>4.76</v>
      </c>
      <c r="L530" s="172"/>
      <c r="M530" s="172"/>
      <c r="N530" s="172"/>
      <c r="O530" s="172"/>
      <c r="P530" s="172"/>
      <c r="Q530" s="172"/>
      <c r="R530" s="175"/>
      <c r="T530" s="176"/>
      <c r="U530" s="172"/>
      <c r="V530" s="172"/>
      <c r="W530" s="172"/>
      <c r="X530" s="172"/>
      <c r="Y530" s="172"/>
      <c r="Z530" s="172"/>
      <c r="AA530" s="177"/>
      <c r="AT530" s="178" t="s">
        <v>168</v>
      </c>
      <c r="AU530" s="178" t="s">
        <v>102</v>
      </c>
      <c r="AV530" s="10" t="s">
        <v>102</v>
      </c>
      <c r="AW530" s="10" t="s">
        <v>39</v>
      </c>
      <c r="AX530" s="10" t="s">
        <v>25</v>
      </c>
      <c r="AY530" s="178" t="s">
        <v>160</v>
      </c>
    </row>
    <row r="531" spans="2:65" s="1" customFormat="1" ht="25.5" customHeight="1">
      <c r="B531" s="37"/>
      <c r="C531" s="164" t="s">
        <v>1091</v>
      </c>
      <c r="D531" s="164" t="s">
        <v>161</v>
      </c>
      <c r="E531" s="165" t="s">
        <v>1092</v>
      </c>
      <c r="F531" s="259" t="s">
        <v>1093</v>
      </c>
      <c r="G531" s="259"/>
      <c r="H531" s="259"/>
      <c r="I531" s="259"/>
      <c r="J531" s="166" t="s">
        <v>164</v>
      </c>
      <c r="K531" s="167">
        <v>51.24</v>
      </c>
      <c r="L531" s="260">
        <v>0</v>
      </c>
      <c r="M531" s="261"/>
      <c r="N531" s="262">
        <f>ROUND(L531*K531,2)</f>
        <v>0</v>
      </c>
      <c r="O531" s="262"/>
      <c r="P531" s="262"/>
      <c r="Q531" s="262"/>
      <c r="R531" s="39"/>
      <c r="T531" s="168" t="s">
        <v>23</v>
      </c>
      <c r="U531" s="46" t="s">
        <v>47</v>
      </c>
      <c r="V531" s="38"/>
      <c r="W531" s="169">
        <f>V531*K531</f>
        <v>0</v>
      </c>
      <c r="X531" s="169">
        <v>2.5000000000000001E-4</v>
      </c>
      <c r="Y531" s="169">
        <f>X531*K531</f>
        <v>1.281E-2</v>
      </c>
      <c r="Z531" s="169">
        <v>0</v>
      </c>
      <c r="AA531" s="170">
        <f>Z531*K531</f>
        <v>0</v>
      </c>
      <c r="AR531" s="22" t="s">
        <v>236</v>
      </c>
      <c r="AT531" s="22" t="s">
        <v>161</v>
      </c>
      <c r="AU531" s="22" t="s">
        <v>102</v>
      </c>
      <c r="AY531" s="22" t="s">
        <v>160</v>
      </c>
      <c r="BE531" s="107">
        <f>IF(U531="základní",N531,0)</f>
        <v>0</v>
      </c>
      <c r="BF531" s="107">
        <f>IF(U531="snížená",N531,0)</f>
        <v>0</v>
      </c>
      <c r="BG531" s="107">
        <f>IF(U531="zákl. přenesená",N531,0)</f>
        <v>0</v>
      </c>
      <c r="BH531" s="107">
        <f>IF(U531="sníž. přenesená",N531,0)</f>
        <v>0</v>
      </c>
      <c r="BI531" s="107">
        <f>IF(U531="nulová",N531,0)</f>
        <v>0</v>
      </c>
      <c r="BJ531" s="22" t="s">
        <v>25</v>
      </c>
      <c r="BK531" s="107">
        <f>ROUND(L531*K531,2)</f>
        <v>0</v>
      </c>
      <c r="BL531" s="22" t="s">
        <v>236</v>
      </c>
      <c r="BM531" s="22" t="s">
        <v>1094</v>
      </c>
    </row>
    <row r="532" spans="2:65" s="10" customFormat="1" ht="16.5" customHeight="1">
      <c r="B532" s="171"/>
      <c r="C532" s="172"/>
      <c r="D532" s="172"/>
      <c r="E532" s="173" t="s">
        <v>23</v>
      </c>
      <c r="F532" s="269" t="s">
        <v>1095</v>
      </c>
      <c r="G532" s="270"/>
      <c r="H532" s="270"/>
      <c r="I532" s="270"/>
      <c r="J532" s="172"/>
      <c r="K532" s="174">
        <v>21.6</v>
      </c>
      <c r="L532" s="172"/>
      <c r="M532" s="172"/>
      <c r="N532" s="172"/>
      <c r="O532" s="172"/>
      <c r="P532" s="172"/>
      <c r="Q532" s="172"/>
      <c r="R532" s="175"/>
      <c r="T532" s="176"/>
      <c r="U532" s="172"/>
      <c r="V532" s="172"/>
      <c r="W532" s="172"/>
      <c r="X532" s="172"/>
      <c r="Y532" s="172"/>
      <c r="Z532" s="172"/>
      <c r="AA532" s="177"/>
      <c r="AT532" s="178" t="s">
        <v>168</v>
      </c>
      <c r="AU532" s="178" t="s">
        <v>102</v>
      </c>
      <c r="AV532" s="10" t="s">
        <v>102</v>
      </c>
      <c r="AW532" s="10" t="s">
        <v>39</v>
      </c>
      <c r="AX532" s="10" t="s">
        <v>82</v>
      </c>
      <c r="AY532" s="178" t="s">
        <v>160</v>
      </c>
    </row>
    <row r="533" spans="2:65" s="10" customFormat="1" ht="16.5" customHeight="1">
      <c r="B533" s="171"/>
      <c r="C533" s="172"/>
      <c r="D533" s="172"/>
      <c r="E533" s="173" t="s">
        <v>23</v>
      </c>
      <c r="F533" s="275" t="s">
        <v>247</v>
      </c>
      <c r="G533" s="276"/>
      <c r="H533" s="276"/>
      <c r="I533" s="276"/>
      <c r="J533" s="172"/>
      <c r="K533" s="174">
        <v>4.32</v>
      </c>
      <c r="L533" s="172"/>
      <c r="M533" s="172"/>
      <c r="N533" s="172"/>
      <c r="O533" s="172"/>
      <c r="P533" s="172"/>
      <c r="Q533" s="172"/>
      <c r="R533" s="175"/>
      <c r="T533" s="176"/>
      <c r="U533" s="172"/>
      <c r="V533" s="172"/>
      <c r="W533" s="172"/>
      <c r="X533" s="172"/>
      <c r="Y533" s="172"/>
      <c r="Z533" s="172"/>
      <c r="AA533" s="177"/>
      <c r="AT533" s="178" t="s">
        <v>168</v>
      </c>
      <c r="AU533" s="178" t="s">
        <v>102</v>
      </c>
      <c r="AV533" s="10" t="s">
        <v>102</v>
      </c>
      <c r="AW533" s="10" t="s">
        <v>39</v>
      </c>
      <c r="AX533" s="10" t="s">
        <v>82</v>
      </c>
      <c r="AY533" s="178" t="s">
        <v>160</v>
      </c>
    </row>
    <row r="534" spans="2:65" s="10" customFormat="1" ht="16.5" customHeight="1">
      <c r="B534" s="171"/>
      <c r="C534" s="172"/>
      <c r="D534" s="172"/>
      <c r="E534" s="173" t="s">
        <v>23</v>
      </c>
      <c r="F534" s="275" t="s">
        <v>1096</v>
      </c>
      <c r="G534" s="276"/>
      <c r="H534" s="276"/>
      <c r="I534" s="276"/>
      <c r="J534" s="172"/>
      <c r="K534" s="174">
        <v>3.6</v>
      </c>
      <c r="L534" s="172"/>
      <c r="M534" s="172"/>
      <c r="N534" s="172"/>
      <c r="O534" s="172"/>
      <c r="P534" s="172"/>
      <c r="Q534" s="172"/>
      <c r="R534" s="175"/>
      <c r="T534" s="176"/>
      <c r="U534" s="172"/>
      <c r="V534" s="172"/>
      <c r="W534" s="172"/>
      <c r="X534" s="172"/>
      <c r="Y534" s="172"/>
      <c r="Z534" s="172"/>
      <c r="AA534" s="177"/>
      <c r="AT534" s="178" t="s">
        <v>168</v>
      </c>
      <c r="AU534" s="178" t="s">
        <v>102</v>
      </c>
      <c r="AV534" s="10" t="s">
        <v>102</v>
      </c>
      <c r="AW534" s="10" t="s">
        <v>39</v>
      </c>
      <c r="AX534" s="10" t="s">
        <v>82</v>
      </c>
      <c r="AY534" s="178" t="s">
        <v>160</v>
      </c>
    </row>
    <row r="535" spans="2:65" s="10" customFormat="1" ht="16.5" customHeight="1">
      <c r="B535" s="171"/>
      <c r="C535" s="172"/>
      <c r="D535" s="172"/>
      <c r="E535" s="173" t="s">
        <v>23</v>
      </c>
      <c r="F535" s="275" t="s">
        <v>1097</v>
      </c>
      <c r="G535" s="276"/>
      <c r="H535" s="276"/>
      <c r="I535" s="276"/>
      <c r="J535" s="172"/>
      <c r="K535" s="174">
        <v>2.16</v>
      </c>
      <c r="L535" s="172"/>
      <c r="M535" s="172"/>
      <c r="N535" s="172"/>
      <c r="O535" s="172"/>
      <c r="P535" s="172"/>
      <c r="Q535" s="172"/>
      <c r="R535" s="175"/>
      <c r="T535" s="176"/>
      <c r="U535" s="172"/>
      <c r="V535" s="172"/>
      <c r="W535" s="172"/>
      <c r="X535" s="172"/>
      <c r="Y535" s="172"/>
      <c r="Z535" s="172"/>
      <c r="AA535" s="177"/>
      <c r="AT535" s="178" t="s">
        <v>168</v>
      </c>
      <c r="AU535" s="178" t="s">
        <v>102</v>
      </c>
      <c r="AV535" s="10" t="s">
        <v>102</v>
      </c>
      <c r="AW535" s="10" t="s">
        <v>39</v>
      </c>
      <c r="AX535" s="10" t="s">
        <v>82</v>
      </c>
      <c r="AY535" s="178" t="s">
        <v>160</v>
      </c>
    </row>
    <row r="536" spans="2:65" s="10" customFormat="1" ht="16.5" customHeight="1">
      <c r="B536" s="171"/>
      <c r="C536" s="172"/>
      <c r="D536" s="172"/>
      <c r="E536" s="173" t="s">
        <v>23</v>
      </c>
      <c r="F536" s="275" t="s">
        <v>1098</v>
      </c>
      <c r="G536" s="276"/>
      <c r="H536" s="276"/>
      <c r="I536" s="276"/>
      <c r="J536" s="172"/>
      <c r="K536" s="174">
        <v>2.88</v>
      </c>
      <c r="L536" s="172"/>
      <c r="M536" s="172"/>
      <c r="N536" s="172"/>
      <c r="O536" s="172"/>
      <c r="P536" s="172"/>
      <c r="Q536" s="172"/>
      <c r="R536" s="175"/>
      <c r="T536" s="176"/>
      <c r="U536" s="172"/>
      <c r="V536" s="172"/>
      <c r="W536" s="172"/>
      <c r="X536" s="172"/>
      <c r="Y536" s="172"/>
      <c r="Z536" s="172"/>
      <c r="AA536" s="177"/>
      <c r="AT536" s="178" t="s">
        <v>168</v>
      </c>
      <c r="AU536" s="178" t="s">
        <v>102</v>
      </c>
      <c r="AV536" s="10" t="s">
        <v>102</v>
      </c>
      <c r="AW536" s="10" t="s">
        <v>39</v>
      </c>
      <c r="AX536" s="10" t="s">
        <v>82</v>
      </c>
      <c r="AY536" s="178" t="s">
        <v>160</v>
      </c>
    </row>
    <row r="537" spans="2:65" s="10" customFormat="1" ht="16.5" customHeight="1">
      <c r="B537" s="171"/>
      <c r="C537" s="172"/>
      <c r="D537" s="172"/>
      <c r="E537" s="173" t="s">
        <v>23</v>
      </c>
      <c r="F537" s="275" t="s">
        <v>1099</v>
      </c>
      <c r="G537" s="276"/>
      <c r="H537" s="276"/>
      <c r="I537" s="276"/>
      <c r="J537" s="172"/>
      <c r="K537" s="174">
        <v>2.16</v>
      </c>
      <c r="L537" s="172"/>
      <c r="M537" s="172"/>
      <c r="N537" s="172"/>
      <c r="O537" s="172"/>
      <c r="P537" s="172"/>
      <c r="Q537" s="172"/>
      <c r="R537" s="175"/>
      <c r="T537" s="176"/>
      <c r="U537" s="172"/>
      <c r="V537" s="172"/>
      <c r="W537" s="172"/>
      <c r="X537" s="172"/>
      <c r="Y537" s="172"/>
      <c r="Z537" s="172"/>
      <c r="AA537" s="177"/>
      <c r="AT537" s="178" t="s">
        <v>168</v>
      </c>
      <c r="AU537" s="178" t="s">
        <v>102</v>
      </c>
      <c r="AV537" s="10" t="s">
        <v>102</v>
      </c>
      <c r="AW537" s="10" t="s">
        <v>39</v>
      </c>
      <c r="AX537" s="10" t="s">
        <v>82</v>
      </c>
      <c r="AY537" s="178" t="s">
        <v>160</v>
      </c>
    </row>
    <row r="538" spans="2:65" s="10" customFormat="1" ht="16.5" customHeight="1">
      <c r="B538" s="171"/>
      <c r="C538" s="172"/>
      <c r="D538" s="172"/>
      <c r="E538" s="173" t="s">
        <v>23</v>
      </c>
      <c r="F538" s="275" t="s">
        <v>1100</v>
      </c>
      <c r="G538" s="276"/>
      <c r="H538" s="276"/>
      <c r="I538" s="276"/>
      <c r="J538" s="172"/>
      <c r="K538" s="174">
        <v>2.2799999999999998</v>
      </c>
      <c r="L538" s="172"/>
      <c r="M538" s="172"/>
      <c r="N538" s="172"/>
      <c r="O538" s="172"/>
      <c r="P538" s="172"/>
      <c r="Q538" s="172"/>
      <c r="R538" s="175"/>
      <c r="T538" s="176"/>
      <c r="U538" s="172"/>
      <c r="V538" s="172"/>
      <c r="W538" s="172"/>
      <c r="X538" s="172"/>
      <c r="Y538" s="172"/>
      <c r="Z538" s="172"/>
      <c r="AA538" s="177"/>
      <c r="AT538" s="178" t="s">
        <v>168</v>
      </c>
      <c r="AU538" s="178" t="s">
        <v>102</v>
      </c>
      <c r="AV538" s="10" t="s">
        <v>102</v>
      </c>
      <c r="AW538" s="10" t="s">
        <v>39</v>
      </c>
      <c r="AX538" s="10" t="s">
        <v>82</v>
      </c>
      <c r="AY538" s="178" t="s">
        <v>160</v>
      </c>
    </row>
    <row r="539" spans="2:65" s="10" customFormat="1" ht="16.5" customHeight="1">
      <c r="B539" s="171"/>
      <c r="C539" s="172"/>
      <c r="D539" s="172"/>
      <c r="E539" s="173" t="s">
        <v>23</v>
      </c>
      <c r="F539" s="275" t="s">
        <v>1101</v>
      </c>
      <c r="G539" s="276"/>
      <c r="H539" s="276"/>
      <c r="I539" s="276"/>
      <c r="J539" s="172"/>
      <c r="K539" s="174">
        <v>3.6</v>
      </c>
      <c r="L539" s="172"/>
      <c r="M539" s="172"/>
      <c r="N539" s="172"/>
      <c r="O539" s="172"/>
      <c r="P539" s="172"/>
      <c r="Q539" s="172"/>
      <c r="R539" s="175"/>
      <c r="T539" s="176"/>
      <c r="U539" s="172"/>
      <c r="V539" s="172"/>
      <c r="W539" s="172"/>
      <c r="X539" s="172"/>
      <c r="Y539" s="172"/>
      <c r="Z539" s="172"/>
      <c r="AA539" s="177"/>
      <c r="AT539" s="178" t="s">
        <v>168</v>
      </c>
      <c r="AU539" s="178" t="s">
        <v>102</v>
      </c>
      <c r="AV539" s="10" t="s">
        <v>102</v>
      </c>
      <c r="AW539" s="10" t="s">
        <v>39</v>
      </c>
      <c r="AX539" s="10" t="s">
        <v>82</v>
      </c>
      <c r="AY539" s="178" t="s">
        <v>160</v>
      </c>
    </row>
    <row r="540" spans="2:65" s="10" customFormat="1" ht="16.5" customHeight="1">
      <c r="B540" s="171"/>
      <c r="C540" s="172"/>
      <c r="D540" s="172"/>
      <c r="E540" s="173" t="s">
        <v>23</v>
      </c>
      <c r="F540" s="275" t="s">
        <v>1102</v>
      </c>
      <c r="G540" s="276"/>
      <c r="H540" s="276"/>
      <c r="I540" s="276"/>
      <c r="J540" s="172"/>
      <c r="K540" s="174">
        <v>8.64</v>
      </c>
      <c r="L540" s="172"/>
      <c r="M540" s="172"/>
      <c r="N540" s="172"/>
      <c r="O540" s="172"/>
      <c r="P540" s="172"/>
      <c r="Q540" s="172"/>
      <c r="R540" s="175"/>
      <c r="T540" s="176"/>
      <c r="U540" s="172"/>
      <c r="V540" s="172"/>
      <c r="W540" s="172"/>
      <c r="X540" s="172"/>
      <c r="Y540" s="172"/>
      <c r="Z540" s="172"/>
      <c r="AA540" s="177"/>
      <c r="AT540" s="178" t="s">
        <v>168</v>
      </c>
      <c r="AU540" s="178" t="s">
        <v>102</v>
      </c>
      <c r="AV540" s="10" t="s">
        <v>102</v>
      </c>
      <c r="AW540" s="10" t="s">
        <v>39</v>
      </c>
      <c r="AX540" s="10" t="s">
        <v>82</v>
      </c>
      <c r="AY540" s="178" t="s">
        <v>160</v>
      </c>
    </row>
    <row r="541" spans="2:65" s="11" customFormat="1" ht="16.5" customHeight="1">
      <c r="B541" s="179"/>
      <c r="C541" s="180"/>
      <c r="D541" s="180"/>
      <c r="E541" s="181" t="s">
        <v>23</v>
      </c>
      <c r="F541" s="277" t="s">
        <v>208</v>
      </c>
      <c r="G541" s="278"/>
      <c r="H541" s="278"/>
      <c r="I541" s="278"/>
      <c r="J541" s="180"/>
      <c r="K541" s="182">
        <v>51.24</v>
      </c>
      <c r="L541" s="180"/>
      <c r="M541" s="180"/>
      <c r="N541" s="180"/>
      <c r="O541" s="180"/>
      <c r="P541" s="180"/>
      <c r="Q541" s="180"/>
      <c r="R541" s="183"/>
      <c r="T541" s="184"/>
      <c r="U541" s="180"/>
      <c r="V541" s="180"/>
      <c r="W541" s="180"/>
      <c r="X541" s="180"/>
      <c r="Y541" s="180"/>
      <c r="Z541" s="180"/>
      <c r="AA541" s="185"/>
      <c r="AT541" s="186" t="s">
        <v>168</v>
      </c>
      <c r="AU541" s="186" t="s">
        <v>102</v>
      </c>
      <c r="AV541" s="11" t="s">
        <v>165</v>
      </c>
      <c r="AW541" s="11" t="s">
        <v>39</v>
      </c>
      <c r="AX541" s="11" t="s">
        <v>25</v>
      </c>
      <c r="AY541" s="186" t="s">
        <v>160</v>
      </c>
    </row>
    <row r="542" spans="2:65" s="1" customFormat="1" ht="38.25" customHeight="1">
      <c r="B542" s="37"/>
      <c r="C542" s="194" t="s">
        <v>1103</v>
      </c>
      <c r="D542" s="194" t="s">
        <v>237</v>
      </c>
      <c r="E542" s="195" t="s">
        <v>1104</v>
      </c>
      <c r="F542" s="271" t="s">
        <v>1105</v>
      </c>
      <c r="G542" s="271"/>
      <c r="H542" s="271"/>
      <c r="I542" s="271"/>
      <c r="J542" s="196" t="s">
        <v>234</v>
      </c>
      <c r="K542" s="197">
        <v>12</v>
      </c>
      <c r="L542" s="272">
        <v>0</v>
      </c>
      <c r="M542" s="273"/>
      <c r="N542" s="274">
        <f t="shared" ref="N542:N568" si="75">ROUND(L542*K542,2)</f>
        <v>0</v>
      </c>
      <c r="O542" s="262"/>
      <c r="P542" s="262"/>
      <c r="Q542" s="262"/>
      <c r="R542" s="39"/>
      <c r="T542" s="168" t="s">
        <v>23</v>
      </c>
      <c r="U542" s="46" t="s">
        <v>47</v>
      </c>
      <c r="V542" s="38"/>
      <c r="W542" s="169">
        <f t="shared" ref="W542:W568" si="76">V542*K542</f>
        <v>0</v>
      </c>
      <c r="X542" s="169">
        <v>1.8700000000000001E-2</v>
      </c>
      <c r="Y542" s="169">
        <f t="shared" ref="Y542:Y568" si="77">X542*K542</f>
        <v>0.22440000000000002</v>
      </c>
      <c r="Z542" s="169">
        <v>0</v>
      </c>
      <c r="AA542" s="170">
        <f t="shared" ref="AA542:AA568" si="78">Z542*K542</f>
        <v>0</v>
      </c>
      <c r="AR542" s="22" t="s">
        <v>324</v>
      </c>
      <c r="AT542" s="22" t="s">
        <v>237</v>
      </c>
      <c r="AU542" s="22" t="s">
        <v>102</v>
      </c>
      <c r="AY542" s="22" t="s">
        <v>160</v>
      </c>
      <c r="BE542" s="107">
        <f t="shared" ref="BE542:BE568" si="79">IF(U542="základní",N542,0)</f>
        <v>0</v>
      </c>
      <c r="BF542" s="107">
        <f t="shared" ref="BF542:BF568" si="80">IF(U542="snížená",N542,0)</f>
        <v>0</v>
      </c>
      <c r="BG542" s="107">
        <f t="shared" ref="BG542:BG568" si="81">IF(U542="zákl. přenesená",N542,0)</f>
        <v>0</v>
      </c>
      <c r="BH542" s="107">
        <f t="shared" ref="BH542:BH568" si="82">IF(U542="sníž. přenesená",N542,0)</f>
        <v>0</v>
      </c>
      <c r="BI542" s="107">
        <f t="shared" ref="BI542:BI568" si="83">IF(U542="nulová",N542,0)</f>
        <v>0</v>
      </c>
      <c r="BJ542" s="22" t="s">
        <v>25</v>
      </c>
      <c r="BK542" s="107">
        <f t="shared" ref="BK542:BK568" si="84">ROUND(L542*K542,2)</f>
        <v>0</v>
      </c>
      <c r="BL542" s="22" t="s">
        <v>236</v>
      </c>
      <c r="BM542" s="22" t="s">
        <v>1106</v>
      </c>
    </row>
    <row r="543" spans="2:65" s="1" customFormat="1" ht="38.25" customHeight="1">
      <c r="B543" s="37"/>
      <c r="C543" s="194" t="s">
        <v>1107</v>
      </c>
      <c r="D543" s="194" t="s">
        <v>237</v>
      </c>
      <c r="E543" s="195" t="s">
        <v>1108</v>
      </c>
      <c r="F543" s="271" t="s">
        <v>1109</v>
      </c>
      <c r="G543" s="271"/>
      <c r="H543" s="271"/>
      <c r="I543" s="271"/>
      <c r="J543" s="196" t="s">
        <v>234</v>
      </c>
      <c r="K543" s="197">
        <v>1</v>
      </c>
      <c r="L543" s="272">
        <v>0</v>
      </c>
      <c r="M543" s="273"/>
      <c r="N543" s="274">
        <f t="shared" si="75"/>
        <v>0</v>
      </c>
      <c r="O543" s="262"/>
      <c r="P543" s="262"/>
      <c r="Q543" s="262"/>
      <c r="R543" s="39"/>
      <c r="T543" s="168" t="s">
        <v>23</v>
      </c>
      <c r="U543" s="46" t="s">
        <v>47</v>
      </c>
      <c r="V543" s="38"/>
      <c r="W543" s="169">
        <f t="shared" si="76"/>
        <v>0</v>
      </c>
      <c r="X543" s="169">
        <v>1.8700000000000001E-2</v>
      </c>
      <c r="Y543" s="169">
        <f t="shared" si="77"/>
        <v>1.8700000000000001E-2</v>
      </c>
      <c r="Z543" s="169">
        <v>0</v>
      </c>
      <c r="AA543" s="170">
        <f t="shared" si="78"/>
        <v>0</v>
      </c>
      <c r="AR543" s="22" t="s">
        <v>324</v>
      </c>
      <c r="AT543" s="22" t="s">
        <v>237</v>
      </c>
      <c r="AU543" s="22" t="s">
        <v>102</v>
      </c>
      <c r="AY543" s="22" t="s">
        <v>160</v>
      </c>
      <c r="BE543" s="107">
        <f t="shared" si="79"/>
        <v>0</v>
      </c>
      <c r="BF543" s="107">
        <f t="shared" si="80"/>
        <v>0</v>
      </c>
      <c r="BG543" s="107">
        <f t="shared" si="81"/>
        <v>0</v>
      </c>
      <c r="BH543" s="107">
        <f t="shared" si="82"/>
        <v>0</v>
      </c>
      <c r="BI543" s="107">
        <f t="shared" si="83"/>
        <v>0</v>
      </c>
      <c r="BJ543" s="22" t="s">
        <v>25</v>
      </c>
      <c r="BK543" s="107">
        <f t="shared" si="84"/>
        <v>0</v>
      </c>
      <c r="BL543" s="22" t="s">
        <v>236</v>
      </c>
      <c r="BM543" s="22" t="s">
        <v>1110</v>
      </c>
    </row>
    <row r="544" spans="2:65" s="1" customFormat="1" ht="38.25" customHeight="1">
      <c r="B544" s="37"/>
      <c r="C544" s="194" t="s">
        <v>1111</v>
      </c>
      <c r="D544" s="194" t="s">
        <v>237</v>
      </c>
      <c r="E544" s="195" t="s">
        <v>1112</v>
      </c>
      <c r="F544" s="271" t="s">
        <v>1113</v>
      </c>
      <c r="G544" s="271"/>
      <c r="H544" s="271"/>
      <c r="I544" s="271"/>
      <c r="J544" s="196" t="s">
        <v>234</v>
      </c>
      <c r="K544" s="197">
        <v>1</v>
      </c>
      <c r="L544" s="272">
        <v>0</v>
      </c>
      <c r="M544" s="273"/>
      <c r="N544" s="274">
        <f t="shared" si="75"/>
        <v>0</v>
      </c>
      <c r="O544" s="262"/>
      <c r="P544" s="262"/>
      <c r="Q544" s="262"/>
      <c r="R544" s="39"/>
      <c r="T544" s="168" t="s">
        <v>23</v>
      </c>
      <c r="U544" s="46" t="s">
        <v>47</v>
      </c>
      <c r="V544" s="38"/>
      <c r="W544" s="169">
        <f t="shared" si="76"/>
        <v>0</v>
      </c>
      <c r="X544" s="169">
        <v>1.8700000000000001E-2</v>
      </c>
      <c r="Y544" s="169">
        <f t="shared" si="77"/>
        <v>1.8700000000000001E-2</v>
      </c>
      <c r="Z544" s="169">
        <v>0</v>
      </c>
      <c r="AA544" s="170">
        <f t="shared" si="78"/>
        <v>0</v>
      </c>
      <c r="AR544" s="22" t="s">
        <v>324</v>
      </c>
      <c r="AT544" s="22" t="s">
        <v>237</v>
      </c>
      <c r="AU544" s="22" t="s">
        <v>102</v>
      </c>
      <c r="AY544" s="22" t="s">
        <v>160</v>
      </c>
      <c r="BE544" s="107">
        <f t="shared" si="79"/>
        <v>0</v>
      </c>
      <c r="BF544" s="107">
        <f t="shared" si="80"/>
        <v>0</v>
      </c>
      <c r="BG544" s="107">
        <f t="shared" si="81"/>
        <v>0</v>
      </c>
      <c r="BH544" s="107">
        <f t="shared" si="82"/>
        <v>0</v>
      </c>
      <c r="BI544" s="107">
        <f t="shared" si="83"/>
        <v>0</v>
      </c>
      <c r="BJ544" s="22" t="s">
        <v>25</v>
      </c>
      <c r="BK544" s="107">
        <f t="shared" si="84"/>
        <v>0</v>
      </c>
      <c r="BL544" s="22" t="s">
        <v>236</v>
      </c>
      <c r="BM544" s="22" t="s">
        <v>1114</v>
      </c>
    </row>
    <row r="545" spans="2:65" s="1" customFormat="1" ht="38.25" customHeight="1">
      <c r="B545" s="37"/>
      <c r="C545" s="194" t="s">
        <v>1115</v>
      </c>
      <c r="D545" s="194" t="s">
        <v>237</v>
      </c>
      <c r="E545" s="195" t="s">
        <v>1116</v>
      </c>
      <c r="F545" s="271" t="s">
        <v>1117</v>
      </c>
      <c r="G545" s="271"/>
      <c r="H545" s="271"/>
      <c r="I545" s="271"/>
      <c r="J545" s="196" t="s">
        <v>234</v>
      </c>
      <c r="K545" s="197">
        <v>1</v>
      </c>
      <c r="L545" s="272">
        <v>0</v>
      </c>
      <c r="M545" s="273"/>
      <c r="N545" s="274">
        <f t="shared" si="75"/>
        <v>0</v>
      </c>
      <c r="O545" s="262"/>
      <c r="P545" s="262"/>
      <c r="Q545" s="262"/>
      <c r="R545" s="39"/>
      <c r="T545" s="168" t="s">
        <v>23</v>
      </c>
      <c r="U545" s="46" t="s">
        <v>47</v>
      </c>
      <c r="V545" s="38"/>
      <c r="W545" s="169">
        <f t="shared" si="76"/>
        <v>0</v>
      </c>
      <c r="X545" s="169">
        <v>1.8700000000000001E-2</v>
      </c>
      <c r="Y545" s="169">
        <f t="shared" si="77"/>
        <v>1.8700000000000001E-2</v>
      </c>
      <c r="Z545" s="169">
        <v>0</v>
      </c>
      <c r="AA545" s="170">
        <f t="shared" si="78"/>
        <v>0</v>
      </c>
      <c r="AR545" s="22" t="s">
        <v>324</v>
      </c>
      <c r="AT545" s="22" t="s">
        <v>237</v>
      </c>
      <c r="AU545" s="22" t="s">
        <v>102</v>
      </c>
      <c r="AY545" s="22" t="s">
        <v>160</v>
      </c>
      <c r="BE545" s="107">
        <f t="shared" si="79"/>
        <v>0</v>
      </c>
      <c r="BF545" s="107">
        <f t="shared" si="80"/>
        <v>0</v>
      </c>
      <c r="BG545" s="107">
        <f t="shared" si="81"/>
        <v>0</v>
      </c>
      <c r="BH545" s="107">
        <f t="shared" si="82"/>
        <v>0</v>
      </c>
      <c r="BI545" s="107">
        <f t="shared" si="83"/>
        <v>0</v>
      </c>
      <c r="BJ545" s="22" t="s">
        <v>25</v>
      </c>
      <c r="BK545" s="107">
        <f t="shared" si="84"/>
        <v>0</v>
      </c>
      <c r="BL545" s="22" t="s">
        <v>236</v>
      </c>
      <c r="BM545" s="22" t="s">
        <v>1118</v>
      </c>
    </row>
    <row r="546" spans="2:65" s="1" customFormat="1" ht="38.25" customHeight="1">
      <c r="B546" s="37"/>
      <c r="C546" s="194" t="s">
        <v>1119</v>
      </c>
      <c r="D546" s="194" t="s">
        <v>237</v>
      </c>
      <c r="E546" s="195" t="s">
        <v>1120</v>
      </c>
      <c r="F546" s="271" t="s">
        <v>1121</v>
      </c>
      <c r="G546" s="271"/>
      <c r="H546" s="271"/>
      <c r="I546" s="271"/>
      <c r="J546" s="196" t="s">
        <v>234</v>
      </c>
      <c r="K546" s="197">
        <v>1</v>
      </c>
      <c r="L546" s="272">
        <v>0</v>
      </c>
      <c r="M546" s="273"/>
      <c r="N546" s="274">
        <f t="shared" si="75"/>
        <v>0</v>
      </c>
      <c r="O546" s="262"/>
      <c r="P546" s="262"/>
      <c r="Q546" s="262"/>
      <c r="R546" s="39"/>
      <c r="T546" s="168" t="s">
        <v>23</v>
      </c>
      <c r="U546" s="46" t="s">
        <v>47</v>
      </c>
      <c r="V546" s="38"/>
      <c r="W546" s="169">
        <f t="shared" si="76"/>
        <v>0</v>
      </c>
      <c r="X546" s="169">
        <v>1.8700000000000001E-2</v>
      </c>
      <c r="Y546" s="169">
        <f t="shared" si="77"/>
        <v>1.8700000000000001E-2</v>
      </c>
      <c r="Z546" s="169">
        <v>0</v>
      </c>
      <c r="AA546" s="170">
        <f t="shared" si="78"/>
        <v>0</v>
      </c>
      <c r="AR546" s="22" t="s">
        <v>324</v>
      </c>
      <c r="AT546" s="22" t="s">
        <v>237</v>
      </c>
      <c r="AU546" s="22" t="s">
        <v>102</v>
      </c>
      <c r="AY546" s="22" t="s">
        <v>160</v>
      </c>
      <c r="BE546" s="107">
        <f t="shared" si="79"/>
        <v>0</v>
      </c>
      <c r="BF546" s="107">
        <f t="shared" si="80"/>
        <v>0</v>
      </c>
      <c r="BG546" s="107">
        <f t="shared" si="81"/>
        <v>0</v>
      </c>
      <c r="BH546" s="107">
        <f t="shared" si="82"/>
        <v>0</v>
      </c>
      <c r="BI546" s="107">
        <f t="shared" si="83"/>
        <v>0</v>
      </c>
      <c r="BJ546" s="22" t="s">
        <v>25</v>
      </c>
      <c r="BK546" s="107">
        <f t="shared" si="84"/>
        <v>0</v>
      </c>
      <c r="BL546" s="22" t="s">
        <v>236</v>
      </c>
      <c r="BM546" s="22" t="s">
        <v>1122</v>
      </c>
    </row>
    <row r="547" spans="2:65" s="1" customFormat="1" ht="38.25" customHeight="1">
      <c r="B547" s="37"/>
      <c r="C547" s="194" t="s">
        <v>1123</v>
      </c>
      <c r="D547" s="194" t="s">
        <v>237</v>
      </c>
      <c r="E547" s="195" t="s">
        <v>1124</v>
      </c>
      <c r="F547" s="271" t="s">
        <v>1125</v>
      </c>
      <c r="G547" s="271"/>
      <c r="H547" s="271"/>
      <c r="I547" s="271"/>
      <c r="J547" s="196" t="s">
        <v>234</v>
      </c>
      <c r="K547" s="197">
        <v>1</v>
      </c>
      <c r="L547" s="272">
        <v>0</v>
      </c>
      <c r="M547" s="273"/>
      <c r="N547" s="274">
        <f t="shared" si="75"/>
        <v>0</v>
      </c>
      <c r="O547" s="262"/>
      <c r="P547" s="262"/>
      <c r="Q547" s="262"/>
      <c r="R547" s="39"/>
      <c r="T547" s="168" t="s">
        <v>23</v>
      </c>
      <c r="U547" s="46" t="s">
        <v>47</v>
      </c>
      <c r="V547" s="38"/>
      <c r="W547" s="169">
        <f t="shared" si="76"/>
        <v>0</v>
      </c>
      <c r="X547" s="169">
        <v>1.8700000000000001E-2</v>
      </c>
      <c r="Y547" s="169">
        <f t="shared" si="77"/>
        <v>1.8700000000000001E-2</v>
      </c>
      <c r="Z547" s="169">
        <v>0</v>
      </c>
      <c r="AA547" s="170">
        <f t="shared" si="78"/>
        <v>0</v>
      </c>
      <c r="AR547" s="22" t="s">
        <v>324</v>
      </c>
      <c r="AT547" s="22" t="s">
        <v>237</v>
      </c>
      <c r="AU547" s="22" t="s">
        <v>102</v>
      </c>
      <c r="AY547" s="22" t="s">
        <v>160</v>
      </c>
      <c r="BE547" s="107">
        <f t="shared" si="79"/>
        <v>0</v>
      </c>
      <c r="BF547" s="107">
        <f t="shared" si="80"/>
        <v>0</v>
      </c>
      <c r="BG547" s="107">
        <f t="shared" si="81"/>
        <v>0</v>
      </c>
      <c r="BH547" s="107">
        <f t="shared" si="82"/>
        <v>0</v>
      </c>
      <c r="BI547" s="107">
        <f t="shared" si="83"/>
        <v>0</v>
      </c>
      <c r="BJ547" s="22" t="s">
        <v>25</v>
      </c>
      <c r="BK547" s="107">
        <f t="shared" si="84"/>
        <v>0</v>
      </c>
      <c r="BL547" s="22" t="s">
        <v>236</v>
      </c>
      <c r="BM547" s="22" t="s">
        <v>1126</v>
      </c>
    </row>
    <row r="548" spans="2:65" s="1" customFormat="1" ht="38.25" customHeight="1">
      <c r="B548" s="37"/>
      <c r="C548" s="194" t="s">
        <v>1127</v>
      </c>
      <c r="D548" s="194" t="s">
        <v>237</v>
      </c>
      <c r="E548" s="195" t="s">
        <v>1128</v>
      </c>
      <c r="F548" s="271" t="s">
        <v>1129</v>
      </c>
      <c r="G548" s="271"/>
      <c r="H548" s="271"/>
      <c r="I548" s="271"/>
      <c r="J548" s="196" t="s">
        <v>234</v>
      </c>
      <c r="K548" s="197">
        <v>1</v>
      </c>
      <c r="L548" s="272">
        <v>0</v>
      </c>
      <c r="M548" s="273"/>
      <c r="N548" s="274">
        <f t="shared" si="75"/>
        <v>0</v>
      </c>
      <c r="O548" s="262"/>
      <c r="P548" s="262"/>
      <c r="Q548" s="262"/>
      <c r="R548" s="39"/>
      <c r="T548" s="168" t="s">
        <v>23</v>
      </c>
      <c r="U548" s="46" t="s">
        <v>47</v>
      </c>
      <c r="V548" s="38"/>
      <c r="W548" s="169">
        <f t="shared" si="76"/>
        <v>0</v>
      </c>
      <c r="X548" s="169">
        <v>1.8700000000000001E-2</v>
      </c>
      <c r="Y548" s="169">
        <f t="shared" si="77"/>
        <v>1.8700000000000001E-2</v>
      </c>
      <c r="Z548" s="169">
        <v>0</v>
      </c>
      <c r="AA548" s="170">
        <f t="shared" si="78"/>
        <v>0</v>
      </c>
      <c r="AR548" s="22" t="s">
        <v>324</v>
      </c>
      <c r="AT548" s="22" t="s">
        <v>237</v>
      </c>
      <c r="AU548" s="22" t="s">
        <v>102</v>
      </c>
      <c r="AY548" s="22" t="s">
        <v>160</v>
      </c>
      <c r="BE548" s="107">
        <f t="shared" si="79"/>
        <v>0</v>
      </c>
      <c r="BF548" s="107">
        <f t="shared" si="80"/>
        <v>0</v>
      </c>
      <c r="BG548" s="107">
        <f t="shared" si="81"/>
        <v>0</v>
      </c>
      <c r="BH548" s="107">
        <f t="shared" si="82"/>
        <v>0</v>
      </c>
      <c r="BI548" s="107">
        <f t="shared" si="83"/>
        <v>0</v>
      </c>
      <c r="BJ548" s="22" t="s">
        <v>25</v>
      </c>
      <c r="BK548" s="107">
        <f t="shared" si="84"/>
        <v>0</v>
      </c>
      <c r="BL548" s="22" t="s">
        <v>236</v>
      </c>
      <c r="BM548" s="22" t="s">
        <v>1130</v>
      </c>
    </row>
    <row r="549" spans="2:65" s="1" customFormat="1" ht="38.25" customHeight="1">
      <c r="B549" s="37"/>
      <c r="C549" s="194" t="s">
        <v>1131</v>
      </c>
      <c r="D549" s="194" t="s">
        <v>237</v>
      </c>
      <c r="E549" s="195" t="s">
        <v>1132</v>
      </c>
      <c r="F549" s="271" t="s">
        <v>1133</v>
      </c>
      <c r="G549" s="271"/>
      <c r="H549" s="271"/>
      <c r="I549" s="271"/>
      <c r="J549" s="196" t="s">
        <v>234</v>
      </c>
      <c r="K549" s="197">
        <v>1</v>
      </c>
      <c r="L549" s="272">
        <v>0</v>
      </c>
      <c r="M549" s="273"/>
      <c r="N549" s="274">
        <f t="shared" si="75"/>
        <v>0</v>
      </c>
      <c r="O549" s="262"/>
      <c r="P549" s="262"/>
      <c r="Q549" s="262"/>
      <c r="R549" s="39"/>
      <c r="T549" s="168" t="s">
        <v>23</v>
      </c>
      <c r="U549" s="46" t="s">
        <v>47</v>
      </c>
      <c r="V549" s="38"/>
      <c r="W549" s="169">
        <f t="shared" si="76"/>
        <v>0</v>
      </c>
      <c r="X549" s="169">
        <v>1.8700000000000001E-2</v>
      </c>
      <c r="Y549" s="169">
        <f t="shared" si="77"/>
        <v>1.8700000000000001E-2</v>
      </c>
      <c r="Z549" s="169">
        <v>0</v>
      </c>
      <c r="AA549" s="170">
        <f t="shared" si="78"/>
        <v>0</v>
      </c>
      <c r="AR549" s="22" t="s">
        <v>324</v>
      </c>
      <c r="AT549" s="22" t="s">
        <v>237</v>
      </c>
      <c r="AU549" s="22" t="s">
        <v>102</v>
      </c>
      <c r="AY549" s="22" t="s">
        <v>160</v>
      </c>
      <c r="BE549" s="107">
        <f t="shared" si="79"/>
        <v>0</v>
      </c>
      <c r="BF549" s="107">
        <f t="shared" si="80"/>
        <v>0</v>
      </c>
      <c r="BG549" s="107">
        <f t="shared" si="81"/>
        <v>0</v>
      </c>
      <c r="BH549" s="107">
        <f t="shared" si="82"/>
        <v>0</v>
      </c>
      <c r="BI549" s="107">
        <f t="shared" si="83"/>
        <v>0</v>
      </c>
      <c r="BJ549" s="22" t="s">
        <v>25</v>
      </c>
      <c r="BK549" s="107">
        <f t="shared" si="84"/>
        <v>0</v>
      </c>
      <c r="BL549" s="22" t="s">
        <v>236</v>
      </c>
      <c r="BM549" s="22" t="s">
        <v>1134</v>
      </c>
    </row>
    <row r="550" spans="2:65" s="1" customFormat="1" ht="38.25" customHeight="1">
      <c r="B550" s="37"/>
      <c r="C550" s="194" t="s">
        <v>1135</v>
      </c>
      <c r="D550" s="194" t="s">
        <v>237</v>
      </c>
      <c r="E550" s="195" t="s">
        <v>1136</v>
      </c>
      <c r="F550" s="271" t="s">
        <v>1137</v>
      </c>
      <c r="G550" s="271"/>
      <c r="H550" s="271"/>
      <c r="I550" s="271"/>
      <c r="J550" s="196" t="s">
        <v>234</v>
      </c>
      <c r="K550" s="197">
        <v>2</v>
      </c>
      <c r="L550" s="272">
        <v>0</v>
      </c>
      <c r="M550" s="273"/>
      <c r="N550" s="274">
        <f t="shared" si="75"/>
        <v>0</v>
      </c>
      <c r="O550" s="262"/>
      <c r="P550" s="262"/>
      <c r="Q550" s="262"/>
      <c r="R550" s="39"/>
      <c r="T550" s="168" t="s">
        <v>23</v>
      </c>
      <c r="U550" s="46" t="s">
        <v>47</v>
      </c>
      <c r="V550" s="38"/>
      <c r="W550" s="169">
        <f t="shared" si="76"/>
        <v>0</v>
      </c>
      <c r="X550" s="169">
        <v>1.8700000000000001E-2</v>
      </c>
      <c r="Y550" s="169">
        <f t="shared" si="77"/>
        <v>3.7400000000000003E-2</v>
      </c>
      <c r="Z550" s="169">
        <v>0</v>
      </c>
      <c r="AA550" s="170">
        <f t="shared" si="78"/>
        <v>0</v>
      </c>
      <c r="AR550" s="22" t="s">
        <v>324</v>
      </c>
      <c r="AT550" s="22" t="s">
        <v>237</v>
      </c>
      <c r="AU550" s="22" t="s">
        <v>102</v>
      </c>
      <c r="AY550" s="22" t="s">
        <v>160</v>
      </c>
      <c r="BE550" s="107">
        <f t="shared" si="79"/>
        <v>0</v>
      </c>
      <c r="BF550" s="107">
        <f t="shared" si="80"/>
        <v>0</v>
      </c>
      <c r="BG550" s="107">
        <f t="shared" si="81"/>
        <v>0</v>
      </c>
      <c r="BH550" s="107">
        <f t="shared" si="82"/>
        <v>0</v>
      </c>
      <c r="BI550" s="107">
        <f t="shared" si="83"/>
        <v>0</v>
      </c>
      <c r="BJ550" s="22" t="s">
        <v>25</v>
      </c>
      <c r="BK550" s="107">
        <f t="shared" si="84"/>
        <v>0</v>
      </c>
      <c r="BL550" s="22" t="s">
        <v>236</v>
      </c>
      <c r="BM550" s="22" t="s">
        <v>1138</v>
      </c>
    </row>
    <row r="551" spans="2:65" s="1" customFormat="1" ht="38.25" customHeight="1">
      <c r="B551" s="37"/>
      <c r="C551" s="194" t="s">
        <v>1139</v>
      </c>
      <c r="D551" s="194" t="s">
        <v>237</v>
      </c>
      <c r="E551" s="195" t="s">
        <v>1140</v>
      </c>
      <c r="F551" s="271" t="s">
        <v>1141</v>
      </c>
      <c r="G551" s="271"/>
      <c r="H551" s="271"/>
      <c r="I551" s="271"/>
      <c r="J551" s="196" t="s">
        <v>234</v>
      </c>
      <c r="K551" s="197">
        <v>2</v>
      </c>
      <c r="L551" s="272">
        <v>0</v>
      </c>
      <c r="M551" s="273"/>
      <c r="N551" s="274">
        <f t="shared" si="75"/>
        <v>0</v>
      </c>
      <c r="O551" s="262"/>
      <c r="P551" s="262"/>
      <c r="Q551" s="262"/>
      <c r="R551" s="39"/>
      <c r="T551" s="168" t="s">
        <v>23</v>
      </c>
      <c r="U551" s="46" t="s">
        <v>47</v>
      </c>
      <c r="V551" s="38"/>
      <c r="W551" s="169">
        <f t="shared" si="76"/>
        <v>0</v>
      </c>
      <c r="X551" s="169">
        <v>1.8700000000000001E-2</v>
      </c>
      <c r="Y551" s="169">
        <f t="shared" si="77"/>
        <v>3.7400000000000003E-2</v>
      </c>
      <c r="Z551" s="169">
        <v>0</v>
      </c>
      <c r="AA551" s="170">
        <f t="shared" si="78"/>
        <v>0</v>
      </c>
      <c r="AR551" s="22" t="s">
        <v>324</v>
      </c>
      <c r="AT551" s="22" t="s">
        <v>237</v>
      </c>
      <c r="AU551" s="22" t="s">
        <v>102</v>
      </c>
      <c r="AY551" s="22" t="s">
        <v>160</v>
      </c>
      <c r="BE551" s="107">
        <f t="shared" si="79"/>
        <v>0</v>
      </c>
      <c r="BF551" s="107">
        <f t="shared" si="80"/>
        <v>0</v>
      </c>
      <c r="BG551" s="107">
        <f t="shared" si="81"/>
        <v>0</v>
      </c>
      <c r="BH551" s="107">
        <f t="shared" si="82"/>
        <v>0</v>
      </c>
      <c r="BI551" s="107">
        <f t="shared" si="83"/>
        <v>0</v>
      </c>
      <c r="BJ551" s="22" t="s">
        <v>25</v>
      </c>
      <c r="BK551" s="107">
        <f t="shared" si="84"/>
        <v>0</v>
      </c>
      <c r="BL551" s="22" t="s">
        <v>236</v>
      </c>
      <c r="BM551" s="22" t="s">
        <v>1142</v>
      </c>
    </row>
    <row r="552" spans="2:65" s="1" customFormat="1" ht="38.25" customHeight="1">
      <c r="B552" s="37"/>
      <c r="C552" s="194" t="s">
        <v>1143</v>
      </c>
      <c r="D552" s="194" t="s">
        <v>237</v>
      </c>
      <c r="E552" s="195" t="s">
        <v>1144</v>
      </c>
      <c r="F552" s="271" t="s">
        <v>1145</v>
      </c>
      <c r="G552" s="271"/>
      <c r="H552" s="271"/>
      <c r="I552" s="271"/>
      <c r="J552" s="196" t="s">
        <v>234</v>
      </c>
      <c r="K552" s="197">
        <v>1</v>
      </c>
      <c r="L552" s="272">
        <v>0</v>
      </c>
      <c r="M552" s="273"/>
      <c r="N552" s="274">
        <f t="shared" si="75"/>
        <v>0</v>
      </c>
      <c r="O552" s="262"/>
      <c r="P552" s="262"/>
      <c r="Q552" s="262"/>
      <c r="R552" s="39"/>
      <c r="T552" s="168" t="s">
        <v>23</v>
      </c>
      <c r="U552" s="46" t="s">
        <v>47</v>
      </c>
      <c r="V552" s="38"/>
      <c r="W552" s="169">
        <f t="shared" si="76"/>
        <v>0</v>
      </c>
      <c r="X552" s="169">
        <v>1.8700000000000001E-2</v>
      </c>
      <c r="Y552" s="169">
        <f t="shared" si="77"/>
        <v>1.8700000000000001E-2</v>
      </c>
      <c r="Z552" s="169">
        <v>0</v>
      </c>
      <c r="AA552" s="170">
        <f t="shared" si="78"/>
        <v>0</v>
      </c>
      <c r="AR552" s="22" t="s">
        <v>324</v>
      </c>
      <c r="AT552" s="22" t="s">
        <v>237</v>
      </c>
      <c r="AU552" s="22" t="s">
        <v>102</v>
      </c>
      <c r="AY552" s="22" t="s">
        <v>160</v>
      </c>
      <c r="BE552" s="107">
        <f t="shared" si="79"/>
        <v>0</v>
      </c>
      <c r="BF552" s="107">
        <f t="shared" si="80"/>
        <v>0</v>
      </c>
      <c r="BG552" s="107">
        <f t="shared" si="81"/>
        <v>0</v>
      </c>
      <c r="BH552" s="107">
        <f t="shared" si="82"/>
        <v>0</v>
      </c>
      <c r="BI552" s="107">
        <f t="shared" si="83"/>
        <v>0</v>
      </c>
      <c r="BJ552" s="22" t="s">
        <v>25</v>
      </c>
      <c r="BK552" s="107">
        <f t="shared" si="84"/>
        <v>0</v>
      </c>
      <c r="BL552" s="22" t="s">
        <v>236</v>
      </c>
      <c r="BM552" s="22" t="s">
        <v>1146</v>
      </c>
    </row>
    <row r="553" spans="2:65" s="1" customFormat="1" ht="38.25" customHeight="1">
      <c r="B553" s="37"/>
      <c r="C553" s="194" t="s">
        <v>1147</v>
      </c>
      <c r="D553" s="194" t="s">
        <v>237</v>
      </c>
      <c r="E553" s="195" t="s">
        <v>1148</v>
      </c>
      <c r="F553" s="271" t="s">
        <v>1149</v>
      </c>
      <c r="G553" s="271"/>
      <c r="H553" s="271"/>
      <c r="I553" s="271"/>
      <c r="J553" s="196" t="s">
        <v>234</v>
      </c>
      <c r="K553" s="197">
        <v>1</v>
      </c>
      <c r="L553" s="272">
        <v>0</v>
      </c>
      <c r="M553" s="273"/>
      <c r="N553" s="274">
        <f t="shared" si="75"/>
        <v>0</v>
      </c>
      <c r="O553" s="262"/>
      <c r="P553" s="262"/>
      <c r="Q553" s="262"/>
      <c r="R553" s="39"/>
      <c r="T553" s="168" t="s">
        <v>23</v>
      </c>
      <c r="U553" s="46" t="s">
        <v>47</v>
      </c>
      <c r="V553" s="38"/>
      <c r="W553" s="169">
        <f t="shared" si="76"/>
        <v>0</v>
      </c>
      <c r="X553" s="169">
        <v>1.8700000000000001E-2</v>
      </c>
      <c r="Y553" s="169">
        <f t="shared" si="77"/>
        <v>1.8700000000000001E-2</v>
      </c>
      <c r="Z553" s="169">
        <v>0</v>
      </c>
      <c r="AA553" s="170">
        <f t="shared" si="78"/>
        <v>0</v>
      </c>
      <c r="AR553" s="22" t="s">
        <v>324</v>
      </c>
      <c r="AT553" s="22" t="s">
        <v>237</v>
      </c>
      <c r="AU553" s="22" t="s">
        <v>102</v>
      </c>
      <c r="AY553" s="22" t="s">
        <v>160</v>
      </c>
      <c r="BE553" s="107">
        <f t="shared" si="79"/>
        <v>0</v>
      </c>
      <c r="BF553" s="107">
        <f t="shared" si="80"/>
        <v>0</v>
      </c>
      <c r="BG553" s="107">
        <f t="shared" si="81"/>
        <v>0</v>
      </c>
      <c r="BH553" s="107">
        <f t="shared" si="82"/>
        <v>0</v>
      </c>
      <c r="BI553" s="107">
        <f t="shared" si="83"/>
        <v>0</v>
      </c>
      <c r="BJ553" s="22" t="s">
        <v>25</v>
      </c>
      <c r="BK553" s="107">
        <f t="shared" si="84"/>
        <v>0</v>
      </c>
      <c r="BL553" s="22" t="s">
        <v>236</v>
      </c>
      <c r="BM553" s="22" t="s">
        <v>1150</v>
      </c>
    </row>
    <row r="554" spans="2:65" s="1" customFormat="1" ht="38.25" customHeight="1">
      <c r="B554" s="37"/>
      <c r="C554" s="194" t="s">
        <v>1151</v>
      </c>
      <c r="D554" s="194" t="s">
        <v>237</v>
      </c>
      <c r="E554" s="195" t="s">
        <v>1152</v>
      </c>
      <c r="F554" s="271" t="s">
        <v>1153</v>
      </c>
      <c r="G554" s="271"/>
      <c r="H554" s="271"/>
      <c r="I554" s="271"/>
      <c r="J554" s="196" t="s">
        <v>234</v>
      </c>
      <c r="K554" s="197">
        <v>2</v>
      </c>
      <c r="L554" s="272">
        <v>0</v>
      </c>
      <c r="M554" s="273"/>
      <c r="N554" s="274">
        <f t="shared" si="75"/>
        <v>0</v>
      </c>
      <c r="O554" s="262"/>
      <c r="P554" s="262"/>
      <c r="Q554" s="262"/>
      <c r="R554" s="39"/>
      <c r="T554" s="168" t="s">
        <v>23</v>
      </c>
      <c r="U554" s="46" t="s">
        <v>47</v>
      </c>
      <c r="V554" s="38"/>
      <c r="W554" s="169">
        <f t="shared" si="76"/>
        <v>0</v>
      </c>
      <c r="X554" s="169">
        <v>1.8700000000000001E-2</v>
      </c>
      <c r="Y554" s="169">
        <f t="shared" si="77"/>
        <v>3.7400000000000003E-2</v>
      </c>
      <c r="Z554" s="169">
        <v>0</v>
      </c>
      <c r="AA554" s="170">
        <f t="shared" si="78"/>
        <v>0</v>
      </c>
      <c r="AR554" s="22" t="s">
        <v>324</v>
      </c>
      <c r="AT554" s="22" t="s">
        <v>237</v>
      </c>
      <c r="AU554" s="22" t="s">
        <v>102</v>
      </c>
      <c r="AY554" s="22" t="s">
        <v>160</v>
      </c>
      <c r="BE554" s="107">
        <f t="shared" si="79"/>
        <v>0</v>
      </c>
      <c r="BF554" s="107">
        <f t="shared" si="80"/>
        <v>0</v>
      </c>
      <c r="BG554" s="107">
        <f t="shared" si="81"/>
        <v>0</v>
      </c>
      <c r="BH554" s="107">
        <f t="shared" si="82"/>
        <v>0</v>
      </c>
      <c r="BI554" s="107">
        <f t="shared" si="83"/>
        <v>0</v>
      </c>
      <c r="BJ554" s="22" t="s">
        <v>25</v>
      </c>
      <c r="BK554" s="107">
        <f t="shared" si="84"/>
        <v>0</v>
      </c>
      <c r="BL554" s="22" t="s">
        <v>236</v>
      </c>
      <c r="BM554" s="22" t="s">
        <v>1154</v>
      </c>
    </row>
    <row r="555" spans="2:65" s="1" customFormat="1" ht="38.25" customHeight="1">
      <c r="B555" s="37"/>
      <c r="C555" s="194" t="s">
        <v>1155</v>
      </c>
      <c r="D555" s="194" t="s">
        <v>237</v>
      </c>
      <c r="E555" s="195" t="s">
        <v>1156</v>
      </c>
      <c r="F555" s="271" t="s">
        <v>1157</v>
      </c>
      <c r="G555" s="271"/>
      <c r="H555" s="271"/>
      <c r="I555" s="271"/>
      <c r="J555" s="196" t="s">
        <v>234</v>
      </c>
      <c r="K555" s="197">
        <v>2</v>
      </c>
      <c r="L555" s="272">
        <v>0</v>
      </c>
      <c r="M555" s="273"/>
      <c r="N555" s="274">
        <f t="shared" si="75"/>
        <v>0</v>
      </c>
      <c r="O555" s="262"/>
      <c r="P555" s="262"/>
      <c r="Q555" s="262"/>
      <c r="R555" s="39"/>
      <c r="T555" s="168" t="s">
        <v>23</v>
      </c>
      <c r="U555" s="46" t="s">
        <v>47</v>
      </c>
      <c r="V555" s="38"/>
      <c r="W555" s="169">
        <f t="shared" si="76"/>
        <v>0</v>
      </c>
      <c r="X555" s="169">
        <v>1.8700000000000001E-2</v>
      </c>
      <c r="Y555" s="169">
        <f t="shared" si="77"/>
        <v>3.7400000000000003E-2</v>
      </c>
      <c r="Z555" s="169">
        <v>0</v>
      </c>
      <c r="AA555" s="170">
        <f t="shared" si="78"/>
        <v>0</v>
      </c>
      <c r="AR555" s="22" t="s">
        <v>324</v>
      </c>
      <c r="AT555" s="22" t="s">
        <v>237</v>
      </c>
      <c r="AU555" s="22" t="s">
        <v>102</v>
      </c>
      <c r="AY555" s="22" t="s">
        <v>160</v>
      </c>
      <c r="BE555" s="107">
        <f t="shared" si="79"/>
        <v>0</v>
      </c>
      <c r="BF555" s="107">
        <f t="shared" si="80"/>
        <v>0</v>
      </c>
      <c r="BG555" s="107">
        <f t="shared" si="81"/>
        <v>0</v>
      </c>
      <c r="BH555" s="107">
        <f t="shared" si="82"/>
        <v>0</v>
      </c>
      <c r="BI555" s="107">
        <f t="shared" si="83"/>
        <v>0</v>
      </c>
      <c r="BJ555" s="22" t="s">
        <v>25</v>
      </c>
      <c r="BK555" s="107">
        <f t="shared" si="84"/>
        <v>0</v>
      </c>
      <c r="BL555" s="22" t="s">
        <v>236</v>
      </c>
      <c r="BM555" s="22" t="s">
        <v>1158</v>
      </c>
    </row>
    <row r="556" spans="2:65" s="1" customFormat="1" ht="38.25" customHeight="1">
      <c r="B556" s="37"/>
      <c r="C556" s="164" t="s">
        <v>1159</v>
      </c>
      <c r="D556" s="164" t="s">
        <v>161</v>
      </c>
      <c r="E556" s="165" t="s">
        <v>1160</v>
      </c>
      <c r="F556" s="259" t="s">
        <v>1161</v>
      </c>
      <c r="G556" s="259"/>
      <c r="H556" s="259"/>
      <c r="I556" s="259"/>
      <c r="J556" s="166" t="s">
        <v>234</v>
      </c>
      <c r="K556" s="167">
        <v>1</v>
      </c>
      <c r="L556" s="260">
        <v>0</v>
      </c>
      <c r="M556" s="261"/>
      <c r="N556" s="262">
        <f t="shared" si="75"/>
        <v>0</v>
      </c>
      <c r="O556" s="262"/>
      <c r="P556" s="262"/>
      <c r="Q556" s="262"/>
      <c r="R556" s="39"/>
      <c r="T556" s="168" t="s">
        <v>23</v>
      </c>
      <c r="U556" s="46" t="s">
        <v>47</v>
      </c>
      <c r="V556" s="38"/>
      <c r="W556" s="169">
        <f t="shared" si="76"/>
        <v>0</v>
      </c>
      <c r="X556" s="169">
        <v>0</v>
      </c>
      <c r="Y556" s="169">
        <f t="shared" si="77"/>
        <v>0</v>
      </c>
      <c r="Z556" s="169">
        <v>0</v>
      </c>
      <c r="AA556" s="170">
        <f t="shared" si="78"/>
        <v>0</v>
      </c>
      <c r="AR556" s="22" t="s">
        <v>236</v>
      </c>
      <c r="AT556" s="22" t="s">
        <v>161</v>
      </c>
      <c r="AU556" s="22" t="s">
        <v>102</v>
      </c>
      <c r="AY556" s="22" t="s">
        <v>160</v>
      </c>
      <c r="BE556" s="107">
        <f t="shared" si="79"/>
        <v>0</v>
      </c>
      <c r="BF556" s="107">
        <f t="shared" si="80"/>
        <v>0</v>
      </c>
      <c r="BG556" s="107">
        <f t="shared" si="81"/>
        <v>0</v>
      </c>
      <c r="BH556" s="107">
        <f t="shared" si="82"/>
        <v>0</v>
      </c>
      <c r="BI556" s="107">
        <f t="shared" si="83"/>
        <v>0</v>
      </c>
      <c r="BJ556" s="22" t="s">
        <v>25</v>
      </c>
      <c r="BK556" s="107">
        <f t="shared" si="84"/>
        <v>0</v>
      </c>
      <c r="BL556" s="22" t="s">
        <v>236</v>
      </c>
      <c r="BM556" s="22" t="s">
        <v>1162</v>
      </c>
    </row>
    <row r="557" spans="2:65" s="1" customFormat="1" ht="38.25" customHeight="1">
      <c r="B557" s="37"/>
      <c r="C557" s="194" t="s">
        <v>1163</v>
      </c>
      <c r="D557" s="194" t="s">
        <v>237</v>
      </c>
      <c r="E557" s="195" t="s">
        <v>1164</v>
      </c>
      <c r="F557" s="271" t="s">
        <v>1165</v>
      </c>
      <c r="G557" s="271"/>
      <c r="H557" s="271"/>
      <c r="I557" s="271"/>
      <c r="J557" s="196" t="s">
        <v>234</v>
      </c>
      <c r="K557" s="197">
        <v>1</v>
      </c>
      <c r="L557" s="272">
        <v>0</v>
      </c>
      <c r="M557" s="273"/>
      <c r="N557" s="274">
        <f t="shared" si="75"/>
        <v>0</v>
      </c>
      <c r="O557" s="262"/>
      <c r="P557" s="262"/>
      <c r="Q557" s="262"/>
      <c r="R557" s="39"/>
      <c r="T557" s="168" t="s">
        <v>23</v>
      </c>
      <c r="U557" s="46" t="s">
        <v>47</v>
      </c>
      <c r="V557" s="38"/>
      <c r="W557" s="169">
        <f t="shared" si="76"/>
        <v>0</v>
      </c>
      <c r="X557" s="169">
        <v>1.38E-2</v>
      </c>
      <c r="Y557" s="169">
        <f t="shared" si="77"/>
        <v>1.38E-2</v>
      </c>
      <c r="Z557" s="169">
        <v>0</v>
      </c>
      <c r="AA557" s="170">
        <f t="shared" si="78"/>
        <v>0</v>
      </c>
      <c r="AR557" s="22" t="s">
        <v>324</v>
      </c>
      <c r="AT557" s="22" t="s">
        <v>237</v>
      </c>
      <c r="AU557" s="22" t="s">
        <v>102</v>
      </c>
      <c r="AY557" s="22" t="s">
        <v>160</v>
      </c>
      <c r="BE557" s="107">
        <f t="shared" si="79"/>
        <v>0</v>
      </c>
      <c r="BF557" s="107">
        <f t="shared" si="80"/>
        <v>0</v>
      </c>
      <c r="BG557" s="107">
        <f t="shared" si="81"/>
        <v>0</v>
      </c>
      <c r="BH557" s="107">
        <f t="shared" si="82"/>
        <v>0</v>
      </c>
      <c r="BI557" s="107">
        <f t="shared" si="83"/>
        <v>0</v>
      </c>
      <c r="BJ557" s="22" t="s">
        <v>25</v>
      </c>
      <c r="BK557" s="107">
        <f t="shared" si="84"/>
        <v>0</v>
      </c>
      <c r="BL557" s="22" t="s">
        <v>236</v>
      </c>
      <c r="BM557" s="22" t="s">
        <v>1166</v>
      </c>
    </row>
    <row r="558" spans="2:65" s="1" customFormat="1" ht="25.5" customHeight="1">
      <c r="B558" s="37"/>
      <c r="C558" s="164" t="s">
        <v>1167</v>
      </c>
      <c r="D558" s="164" t="s">
        <v>161</v>
      </c>
      <c r="E558" s="165" t="s">
        <v>1168</v>
      </c>
      <c r="F558" s="259" t="s">
        <v>1169</v>
      </c>
      <c r="G558" s="259"/>
      <c r="H558" s="259"/>
      <c r="I558" s="259"/>
      <c r="J558" s="166" t="s">
        <v>234</v>
      </c>
      <c r="K558" s="167">
        <v>2</v>
      </c>
      <c r="L558" s="260">
        <v>0</v>
      </c>
      <c r="M558" s="261"/>
      <c r="N558" s="262">
        <f t="shared" si="75"/>
        <v>0</v>
      </c>
      <c r="O558" s="262"/>
      <c r="P558" s="262"/>
      <c r="Q558" s="262"/>
      <c r="R558" s="39"/>
      <c r="T558" s="168" t="s">
        <v>23</v>
      </c>
      <c r="U558" s="46" t="s">
        <v>47</v>
      </c>
      <c r="V558" s="38"/>
      <c r="W558" s="169">
        <f t="shared" si="76"/>
        <v>0</v>
      </c>
      <c r="X558" s="169">
        <v>8.7000000000000001E-4</v>
      </c>
      <c r="Y558" s="169">
        <f t="shared" si="77"/>
        <v>1.74E-3</v>
      </c>
      <c r="Z558" s="169">
        <v>0</v>
      </c>
      <c r="AA558" s="170">
        <f t="shared" si="78"/>
        <v>0</v>
      </c>
      <c r="AR558" s="22" t="s">
        <v>236</v>
      </c>
      <c r="AT558" s="22" t="s">
        <v>161</v>
      </c>
      <c r="AU558" s="22" t="s">
        <v>102</v>
      </c>
      <c r="AY558" s="22" t="s">
        <v>160</v>
      </c>
      <c r="BE558" s="107">
        <f t="shared" si="79"/>
        <v>0</v>
      </c>
      <c r="BF558" s="107">
        <f t="shared" si="80"/>
        <v>0</v>
      </c>
      <c r="BG558" s="107">
        <f t="shared" si="81"/>
        <v>0</v>
      </c>
      <c r="BH558" s="107">
        <f t="shared" si="82"/>
        <v>0</v>
      </c>
      <c r="BI558" s="107">
        <f t="shared" si="83"/>
        <v>0</v>
      </c>
      <c r="BJ558" s="22" t="s">
        <v>25</v>
      </c>
      <c r="BK558" s="107">
        <f t="shared" si="84"/>
        <v>0</v>
      </c>
      <c r="BL558" s="22" t="s">
        <v>236</v>
      </c>
      <c r="BM558" s="22" t="s">
        <v>1170</v>
      </c>
    </row>
    <row r="559" spans="2:65" s="1" customFormat="1" ht="38.25" customHeight="1">
      <c r="B559" s="37"/>
      <c r="C559" s="194" t="s">
        <v>1171</v>
      </c>
      <c r="D559" s="194" t="s">
        <v>237</v>
      </c>
      <c r="E559" s="195" t="s">
        <v>1172</v>
      </c>
      <c r="F559" s="271" t="s">
        <v>1173</v>
      </c>
      <c r="G559" s="271"/>
      <c r="H559" s="271"/>
      <c r="I559" s="271"/>
      <c r="J559" s="196" t="s">
        <v>234</v>
      </c>
      <c r="K559" s="197">
        <v>1</v>
      </c>
      <c r="L559" s="272">
        <v>0</v>
      </c>
      <c r="M559" s="273"/>
      <c r="N559" s="274">
        <f t="shared" si="75"/>
        <v>0</v>
      </c>
      <c r="O559" s="262"/>
      <c r="P559" s="262"/>
      <c r="Q559" s="262"/>
      <c r="R559" s="39"/>
      <c r="T559" s="168" t="s">
        <v>23</v>
      </c>
      <c r="U559" s="46" t="s">
        <v>47</v>
      </c>
      <c r="V559" s="38"/>
      <c r="W559" s="169">
        <f t="shared" si="76"/>
        <v>0</v>
      </c>
      <c r="X559" s="169">
        <v>2.5000000000000001E-2</v>
      </c>
      <c r="Y559" s="169">
        <f t="shared" si="77"/>
        <v>2.5000000000000001E-2</v>
      </c>
      <c r="Z559" s="169">
        <v>0</v>
      </c>
      <c r="AA559" s="170">
        <f t="shared" si="78"/>
        <v>0</v>
      </c>
      <c r="AR559" s="22" t="s">
        <v>324</v>
      </c>
      <c r="AT559" s="22" t="s">
        <v>237</v>
      </c>
      <c r="AU559" s="22" t="s">
        <v>102</v>
      </c>
      <c r="AY559" s="22" t="s">
        <v>160</v>
      </c>
      <c r="BE559" s="107">
        <f t="shared" si="79"/>
        <v>0</v>
      </c>
      <c r="BF559" s="107">
        <f t="shared" si="80"/>
        <v>0</v>
      </c>
      <c r="BG559" s="107">
        <f t="shared" si="81"/>
        <v>0</v>
      </c>
      <c r="BH559" s="107">
        <f t="shared" si="82"/>
        <v>0</v>
      </c>
      <c r="BI559" s="107">
        <f t="shared" si="83"/>
        <v>0</v>
      </c>
      <c r="BJ559" s="22" t="s">
        <v>25</v>
      </c>
      <c r="BK559" s="107">
        <f t="shared" si="84"/>
        <v>0</v>
      </c>
      <c r="BL559" s="22" t="s">
        <v>236</v>
      </c>
      <c r="BM559" s="22" t="s">
        <v>1174</v>
      </c>
    </row>
    <row r="560" spans="2:65" s="1" customFormat="1" ht="38.25" customHeight="1">
      <c r="B560" s="37"/>
      <c r="C560" s="194" t="s">
        <v>1175</v>
      </c>
      <c r="D560" s="194" t="s">
        <v>237</v>
      </c>
      <c r="E560" s="195" t="s">
        <v>1176</v>
      </c>
      <c r="F560" s="271" t="s">
        <v>1177</v>
      </c>
      <c r="G560" s="271"/>
      <c r="H560" s="271"/>
      <c r="I560" s="271"/>
      <c r="J560" s="196" t="s">
        <v>234</v>
      </c>
      <c r="K560" s="197">
        <v>1</v>
      </c>
      <c r="L560" s="272">
        <v>0</v>
      </c>
      <c r="M560" s="273"/>
      <c r="N560" s="274">
        <f t="shared" si="75"/>
        <v>0</v>
      </c>
      <c r="O560" s="262"/>
      <c r="P560" s="262"/>
      <c r="Q560" s="262"/>
      <c r="R560" s="39"/>
      <c r="T560" s="168" t="s">
        <v>23</v>
      </c>
      <c r="U560" s="46" t="s">
        <v>47</v>
      </c>
      <c r="V560" s="38"/>
      <c r="W560" s="169">
        <f t="shared" si="76"/>
        <v>0</v>
      </c>
      <c r="X560" s="169">
        <v>2.5000000000000001E-2</v>
      </c>
      <c r="Y560" s="169">
        <f t="shared" si="77"/>
        <v>2.5000000000000001E-2</v>
      </c>
      <c r="Z560" s="169">
        <v>0</v>
      </c>
      <c r="AA560" s="170">
        <f t="shared" si="78"/>
        <v>0</v>
      </c>
      <c r="AR560" s="22" t="s">
        <v>324</v>
      </c>
      <c r="AT560" s="22" t="s">
        <v>237</v>
      </c>
      <c r="AU560" s="22" t="s">
        <v>102</v>
      </c>
      <c r="AY560" s="22" t="s">
        <v>160</v>
      </c>
      <c r="BE560" s="107">
        <f t="shared" si="79"/>
        <v>0</v>
      </c>
      <c r="BF560" s="107">
        <f t="shared" si="80"/>
        <v>0</v>
      </c>
      <c r="BG560" s="107">
        <f t="shared" si="81"/>
        <v>0</v>
      </c>
      <c r="BH560" s="107">
        <f t="shared" si="82"/>
        <v>0</v>
      </c>
      <c r="BI560" s="107">
        <f t="shared" si="83"/>
        <v>0</v>
      </c>
      <c r="BJ560" s="22" t="s">
        <v>25</v>
      </c>
      <c r="BK560" s="107">
        <f t="shared" si="84"/>
        <v>0</v>
      </c>
      <c r="BL560" s="22" t="s">
        <v>236</v>
      </c>
      <c r="BM560" s="22" t="s">
        <v>1178</v>
      </c>
    </row>
    <row r="561" spans="2:65" s="1" customFormat="1" ht="38.25" customHeight="1">
      <c r="B561" s="37"/>
      <c r="C561" s="194" t="s">
        <v>1179</v>
      </c>
      <c r="D561" s="194" t="s">
        <v>237</v>
      </c>
      <c r="E561" s="195" t="s">
        <v>1180</v>
      </c>
      <c r="F561" s="271" t="s">
        <v>1181</v>
      </c>
      <c r="G561" s="271"/>
      <c r="H561" s="271"/>
      <c r="I561" s="271"/>
      <c r="J561" s="196" t="s">
        <v>234</v>
      </c>
      <c r="K561" s="197">
        <v>1</v>
      </c>
      <c r="L561" s="272">
        <v>0</v>
      </c>
      <c r="M561" s="273"/>
      <c r="N561" s="274">
        <f t="shared" si="75"/>
        <v>0</v>
      </c>
      <c r="O561" s="262"/>
      <c r="P561" s="262"/>
      <c r="Q561" s="262"/>
      <c r="R561" s="39"/>
      <c r="T561" s="168" t="s">
        <v>23</v>
      </c>
      <c r="U561" s="46" t="s">
        <v>47</v>
      </c>
      <c r="V561" s="38"/>
      <c r="W561" s="169">
        <f t="shared" si="76"/>
        <v>0</v>
      </c>
      <c r="X561" s="169">
        <v>2.5000000000000001E-2</v>
      </c>
      <c r="Y561" s="169">
        <f t="shared" si="77"/>
        <v>2.5000000000000001E-2</v>
      </c>
      <c r="Z561" s="169">
        <v>0</v>
      </c>
      <c r="AA561" s="170">
        <f t="shared" si="78"/>
        <v>0</v>
      </c>
      <c r="AR561" s="22" t="s">
        <v>324</v>
      </c>
      <c r="AT561" s="22" t="s">
        <v>237</v>
      </c>
      <c r="AU561" s="22" t="s">
        <v>102</v>
      </c>
      <c r="AY561" s="22" t="s">
        <v>160</v>
      </c>
      <c r="BE561" s="107">
        <f t="shared" si="79"/>
        <v>0</v>
      </c>
      <c r="BF561" s="107">
        <f t="shared" si="80"/>
        <v>0</v>
      </c>
      <c r="BG561" s="107">
        <f t="shared" si="81"/>
        <v>0</v>
      </c>
      <c r="BH561" s="107">
        <f t="shared" si="82"/>
        <v>0</v>
      </c>
      <c r="BI561" s="107">
        <f t="shared" si="83"/>
        <v>0</v>
      </c>
      <c r="BJ561" s="22" t="s">
        <v>25</v>
      </c>
      <c r="BK561" s="107">
        <f t="shared" si="84"/>
        <v>0</v>
      </c>
      <c r="BL561" s="22" t="s">
        <v>236</v>
      </c>
      <c r="BM561" s="22" t="s">
        <v>1182</v>
      </c>
    </row>
    <row r="562" spans="2:65" s="1" customFormat="1" ht="25.5" customHeight="1">
      <c r="B562" s="37"/>
      <c r="C562" s="164" t="s">
        <v>1183</v>
      </c>
      <c r="D562" s="164" t="s">
        <v>161</v>
      </c>
      <c r="E562" s="165" t="s">
        <v>1184</v>
      </c>
      <c r="F562" s="259" t="s">
        <v>1185</v>
      </c>
      <c r="G562" s="259"/>
      <c r="H562" s="259"/>
      <c r="I562" s="259"/>
      <c r="J562" s="166" t="s">
        <v>234</v>
      </c>
      <c r="K562" s="167">
        <v>2</v>
      </c>
      <c r="L562" s="260">
        <v>0</v>
      </c>
      <c r="M562" s="261"/>
      <c r="N562" s="262">
        <f t="shared" si="75"/>
        <v>0</v>
      </c>
      <c r="O562" s="262"/>
      <c r="P562" s="262"/>
      <c r="Q562" s="262"/>
      <c r="R562" s="39"/>
      <c r="T562" s="168" t="s">
        <v>23</v>
      </c>
      <c r="U562" s="46" t="s">
        <v>47</v>
      </c>
      <c r="V562" s="38"/>
      <c r="W562" s="169">
        <f t="shared" si="76"/>
        <v>0</v>
      </c>
      <c r="X562" s="169">
        <v>8.8000000000000003E-4</v>
      </c>
      <c r="Y562" s="169">
        <f t="shared" si="77"/>
        <v>1.7600000000000001E-3</v>
      </c>
      <c r="Z562" s="169">
        <v>0</v>
      </c>
      <c r="AA562" s="170">
        <f t="shared" si="78"/>
        <v>0</v>
      </c>
      <c r="AR562" s="22" t="s">
        <v>236</v>
      </c>
      <c r="AT562" s="22" t="s">
        <v>161</v>
      </c>
      <c r="AU562" s="22" t="s">
        <v>102</v>
      </c>
      <c r="AY562" s="22" t="s">
        <v>160</v>
      </c>
      <c r="BE562" s="107">
        <f t="shared" si="79"/>
        <v>0</v>
      </c>
      <c r="BF562" s="107">
        <f t="shared" si="80"/>
        <v>0</v>
      </c>
      <c r="BG562" s="107">
        <f t="shared" si="81"/>
        <v>0</v>
      </c>
      <c r="BH562" s="107">
        <f t="shared" si="82"/>
        <v>0</v>
      </c>
      <c r="BI562" s="107">
        <f t="shared" si="83"/>
        <v>0</v>
      </c>
      <c r="BJ562" s="22" t="s">
        <v>25</v>
      </c>
      <c r="BK562" s="107">
        <f t="shared" si="84"/>
        <v>0</v>
      </c>
      <c r="BL562" s="22" t="s">
        <v>236</v>
      </c>
      <c r="BM562" s="22" t="s">
        <v>1186</v>
      </c>
    </row>
    <row r="563" spans="2:65" s="1" customFormat="1" ht="51" customHeight="1">
      <c r="B563" s="37"/>
      <c r="C563" s="194" t="s">
        <v>1187</v>
      </c>
      <c r="D563" s="194" t="s">
        <v>237</v>
      </c>
      <c r="E563" s="195" t="s">
        <v>1188</v>
      </c>
      <c r="F563" s="271" t="s">
        <v>1189</v>
      </c>
      <c r="G563" s="271"/>
      <c r="H563" s="271"/>
      <c r="I563" s="271"/>
      <c r="J563" s="196" t="s">
        <v>234</v>
      </c>
      <c r="K563" s="197">
        <v>1</v>
      </c>
      <c r="L563" s="272">
        <v>0</v>
      </c>
      <c r="M563" s="273"/>
      <c r="N563" s="274">
        <f t="shared" si="75"/>
        <v>0</v>
      </c>
      <c r="O563" s="262"/>
      <c r="P563" s="262"/>
      <c r="Q563" s="262"/>
      <c r="R563" s="39"/>
      <c r="T563" s="168" t="s">
        <v>23</v>
      </c>
      <c r="U563" s="46" t="s">
        <v>47</v>
      </c>
      <c r="V563" s="38"/>
      <c r="W563" s="169">
        <f t="shared" si="76"/>
        <v>0</v>
      </c>
      <c r="X563" s="169">
        <v>2.5000000000000001E-2</v>
      </c>
      <c r="Y563" s="169">
        <f t="shared" si="77"/>
        <v>2.5000000000000001E-2</v>
      </c>
      <c r="Z563" s="169">
        <v>0</v>
      </c>
      <c r="AA563" s="170">
        <f t="shared" si="78"/>
        <v>0</v>
      </c>
      <c r="AR563" s="22" t="s">
        <v>324</v>
      </c>
      <c r="AT563" s="22" t="s">
        <v>237</v>
      </c>
      <c r="AU563" s="22" t="s">
        <v>102</v>
      </c>
      <c r="AY563" s="22" t="s">
        <v>160</v>
      </c>
      <c r="BE563" s="107">
        <f t="shared" si="79"/>
        <v>0</v>
      </c>
      <c r="BF563" s="107">
        <f t="shared" si="80"/>
        <v>0</v>
      </c>
      <c r="BG563" s="107">
        <f t="shared" si="81"/>
        <v>0</v>
      </c>
      <c r="BH563" s="107">
        <f t="shared" si="82"/>
        <v>0</v>
      </c>
      <c r="BI563" s="107">
        <f t="shared" si="83"/>
        <v>0</v>
      </c>
      <c r="BJ563" s="22" t="s">
        <v>25</v>
      </c>
      <c r="BK563" s="107">
        <f t="shared" si="84"/>
        <v>0</v>
      </c>
      <c r="BL563" s="22" t="s">
        <v>236</v>
      </c>
      <c r="BM563" s="22" t="s">
        <v>1190</v>
      </c>
    </row>
    <row r="564" spans="2:65" s="1" customFormat="1" ht="25.5" customHeight="1">
      <c r="B564" s="37"/>
      <c r="C564" s="164" t="s">
        <v>1191</v>
      </c>
      <c r="D564" s="164" t="s">
        <v>161</v>
      </c>
      <c r="E564" s="165" t="s">
        <v>1192</v>
      </c>
      <c r="F564" s="259" t="s">
        <v>1193</v>
      </c>
      <c r="G564" s="259"/>
      <c r="H564" s="259"/>
      <c r="I564" s="259"/>
      <c r="J564" s="166" t="s">
        <v>234</v>
      </c>
      <c r="K564" s="167">
        <v>1</v>
      </c>
      <c r="L564" s="260">
        <v>0</v>
      </c>
      <c r="M564" s="261"/>
      <c r="N564" s="262">
        <f t="shared" si="75"/>
        <v>0</v>
      </c>
      <c r="O564" s="262"/>
      <c r="P564" s="262"/>
      <c r="Q564" s="262"/>
      <c r="R564" s="39"/>
      <c r="T564" s="168" t="s">
        <v>23</v>
      </c>
      <c r="U564" s="46" t="s">
        <v>47</v>
      </c>
      <c r="V564" s="38"/>
      <c r="W564" s="169">
        <f t="shared" si="76"/>
        <v>0</v>
      </c>
      <c r="X564" s="169">
        <v>8.0999999999999996E-4</v>
      </c>
      <c r="Y564" s="169">
        <f t="shared" si="77"/>
        <v>8.0999999999999996E-4</v>
      </c>
      <c r="Z564" s="169">
        <v>0</v>
      </c>
      <c r="AA564" s="170">
        <f t="shared" si="78"/>
        <v>0</v>
      </c>
      <c r="AR564" s="22" t="s">
        <v>236</v>
      </c>
      <c r="AT564" s="22" t="s">
        <v>161</v>
      </c>
      <c r="AU564" s="22" t="s">
        <v>102</v>
      </c>
      <c r="AY564" s="22" t="s">
        <v>160</v>
      </c>
      <c r="BE564" s="107">
        <f t="shared" si="79"/>
        <v>0</v>
      </c>
      <c r="BF564" s="107">
        <f t="shared" si="80"/>
        <v>0</v>
      </c>
      <c r="BG564" s="107">
        <f t="shared" si="81"/>
        <v>0</v>
      </c>
      <c r="BH564" s="107">
        <f t="shared" si="82"/>
        <v>0</v>
      </c>
      <c r="BI564" s="107">
        <f t="shared" si="83"/>
        <v>0</v>
      </c>
      <c r="BJ564" s="22" t="s">
        <v>25</v>
      </c>
      <c r="BK564" s="107">
        <f t="shared" si="84"/>
        <v>0</v>
      </c>
      <c r="BL564" s="22" t="s">
        <v>236</v>
      </c>
      <c r="BM564" s="22" t="s">
        <v>1194</v>
      </c>
    </row>
    <row r="565" spans="2:65" s="1" customFormat="1" ht="51" customHeight="1">
      <c r="B565" s="37"/>
      <c r="C565" s="194" t="s">
        <v>1195</v>
      </c>
      <c r="D565" s="194" t="s">
        <v>237</v>
      </c>
      <c r="E565" s="195" t="s">
        <v>1196</v>
      </c>
      <c r="F565" s="271" t="s">
        <v>1197</v>
      </c>
      <c r="G565" s="271"/>
      <c r="H565" s="271"/>
      <c r="I565" s="271"/>
      <c r="J565" s="196" t="s">
        <v>234</v>
      </c>
      <c r="K565" s="197">
        <v>1</v>
      </c>
      <c r="L565" s="272">
        <v>0</v>
      </c>
      <c r="M565" s="273"/>
      <c r="N565" s="274">
        <f t="shared" si="75"/>
        <v>0</v>
      </c>
      <c r="O565" s="262"/>
      <c r="P565" s="262"/>
      <c r="Q565" s="262"/>
      <c r="R565" s="39"/>
      <c r="T565" s="168" t="s">
        <v>23</v>
      </c>
      <c r="U565" s="46" t="s">
        <v>47</v>
      </c>
      <c r="V565" s="38"/>
      <c r="W565" s="169">
        <f t="shared" si="76"/>
        <v>0</v>
      </c>
      <c r="X565" s="169">
        <v>2.5000000000000001E-2</v>
      </c>
      <c r="Y565" s="169">
        <f t="shared" si="77"/>
        <v>2.5000000000000001E-2</v>
      </c>
      <c r="Z565" s="169">
        <v>0</v>
      </c>
      <c r="AA565" s="170">
        <f t="shared" si="78"/>
        <v>0</v>
      </c>
      <c r="AR565" s="22" t="s">
        <v>324</v>
      </c>
      <c r="AT565" s="22" t="s">
        <v>237</v>
      </c>
      <c r="AU565" s="22" t="s">
        <v>102</v>
      </c>
      <c r="AY565" s="22" t="s">
        <v>160</v>
      </c>
      <c r="BE565" s="107">
        <f t="shared" si="79"/>
        <v>0</v>
      </c>
      <c r="BF565" s="107">
        <f t="shared" si="80"/>
        <v>0</v>
      </c>
      <c r="BG565" s="107">
        <f t="shared" si="81"/>
        <v>0</v>
      </c>
      <c r="BH565" s="107">
        <f t="shared" si="82"/>
        <v>0</v>
      </c>
      <c r="BI565" s="107">
        <f t="shared" si="83"/>
        <v>0</v>
      </c>
      <c r="BJ565" s="22" t="s">
        <v>25</v>
      </c>
      <c r="BK565" s="107">
        <f t="shared" si="84"/>
        <v>0</v>
      </c>
      <c r="BL565" s="22" t="s">
        <v>236</v>
      </c>
      <c r="BM565" s="22" t="s">
        <v>1198</v>
      </c>
    </row>
    <row r="566" spans="2:65" s="1" customFormat="1" ht="25.5" customHeight="1">
      <c r="B566" s="37"/>
      <c r="C566" s="164" t="s">
        <v>1199</v>
      </c>
      <c r="D566" s="164" t="s">
        <v>161</v>
      </c>
      <c r="E566" s="165" t="s">
        <v>1200</v>
      </c>
      <c r="F566" s="259" t="s">
        <v>1201</v>
      </c>
      <c r="G566" s="259"/>
      <c r="H566" s="259"/>
      <c r="I566" s="259"/>
      <c r="J566" s="166" t="s">
        <v>234</v>
      </c>
      <c r="K566" s="167">
        <v>2</v>
      </c>
      <c r="L566" s="260">
        <v>0</v>
      </c>
      <c r="M566" s="261"/>
      <c r="N566" s="262">
        <f t="shared" si="75"/>
        <v>0</v>
      </c>
      <c r="O566" s="262"/>
      <c r="P566" s="262"/>
      <c r="Q566" s="262"/>
      <c r="R566" s="39"/>
      <c r="T566" s="168" t="s">
        <v>23</v>
      </c>
      <c r="U566" s="46" t="s">
        <v>47</v>
      </c>
      <c r="V566" s="38"/>
      <c r="W566" s="169">
        <f t="shared" si="76"/>
        <v>0</v>
      </c>
      <c r="X566" s="169">
        <v>2.5000000000000001E-4</v>
      </c>
      <c r="Y566" s="169">
        <f t="shared" si="77"/>
        <v>5.0000000000000001E-4</v>
      </c>
      <c r="Z566" s="169">
        <v>0</v>
      </c>
      <c r="AA566" s="170">
        <f t="shared" si="78"/>
        <v>0</v>
      </c>
      <c r="AR566" s="22" t="s">
        <v>236</v>
      </c>
      <c r="AT566" s="22" t="s">
        <v>161</v>
      </c>
      <c r="AU566" s="22" t="s">
        <v>102</v>
      </c>
      <c r="AY566" s="22" t="s">
        <v>160</v>
      </c>
      <c r="BE566" s="107">
        <f t="shared" si="79"/>
        <v>0</v>
      </c>
      <c r="BF566" s="107">
        <f t="shared" si="80"/>
        <v>0</v>
      </c>
      <c r="BG566" s="107">
        <f t="shared" si="81"/>
        <v>0</v>
      </c>
      <c r="BH566" s="107">
        <f t="shared" si="82"/>
        <v>0</v>
      </c>
      <c r="BI566" s="107">
        <f t="shared" si="83"/>
        <v>0</v>
      </c>
      <c r="BJ566" s="22" t="s">
        <v>25</v>
      </c>
      <c r="BK566" s="107">
        <f t="shared" si="84"/>
        <v>0</v>
      </c>
      <c r="BL566" s="22" t="s">
        <v>236</v>
      </c>
      <c r="BM566" s="22" t="s">
        <v>1202</v>
      </c>
    </row>
    <row r="567" spans="2:65" s="1" customFormat="1" ht="25.5" customHeight="1">
      <c r="B567" s="37"/>
      <c r="C567" s="194" t="s">
        <v>1203</v>
      </c>
      <c r="D567" s="194" t="s">
        <v>237</v>
      </c>
      <c r="E567" s="195" t="s">
        <v>1204</v>
      </c>
      <c r="F567" s="271" t="s">
        <v>1205</v>
      </c>
      <c r="G567" s="271"/>
      <c r="H567" s="271"/>
      <c r="I567" s="271"/>
      <c r="J567" s="196" t="s">
        <v>234</v>
      </c>
      <c r="K567" s="197">
        <v>2</v>
      </c>
      <c r="L567" s="272">
        <v>0</v>
      </c>
      <c r="M567" s="273"/>
      <c r="N567" s="274">
        <f t="shared" si="75"/>
        <v>0</v>
      </c>
      <c r="O567" s="262"/>
      <c r="P567" s="262"/>
      <c r="Q567" s="262"/>
      <c r="R567" s="39"/>
      <c r="T567" s="168" t="s">
        <v>23</v>
      </c>
      <c r="U567" s="46" t="s">
        <v>47</v>
      </c>
      <c r="V567" s="38"/>
      <c r="W567" s="169">
        <f t="shared" si="76"/>
        <v>0</v>
      </c>
      <c r="X567" s="169">
        <v>3.5799999999999998E-2</v>
      </c>
      <c r="Y567" s="169">
        <f t="shared" si="77"/>
        <v>7.1599999999999997E-2</v>
      </c>
      <c r="Z567" s="169">
        <v>0</v>
      </c>
      <c r="AA567" s="170">
        <f t="shared" si="78"/>
        <v>0</v>
      </c>
      <c r="AR567" s="22" t="s">
        <v>324</v>
      </c>
      <c r="AT567" s="22" t="s">
        <v>237</v>
      </c>
      <c r="AU567" s="22" t="s">
        <v>102</v>
      </c>
      <c r="AY567" s="22" t="s">
        <v>160</v>
      </c>
      <c r="BE567" s="107">
        <f t="shared" si="79"/>
        <v>0</v>
      </c>
      <c r="BF567" s="107">
        <f t="shared" si="80"/>
        <v>0</v>
      </c>
      <c r="BG567" s="107">
        <f t="shared" si="81"/>
        <v>0</v>
      </c>
      <c r="BH567" s="107">
        <f t="shared" si="82"/>
        <v>0</v>
      </c>
      <c r="BI567" s="107">
        <f t="shared" si="83"/>
        <v>0</v>
      </c>
      <c r="BJ567" s="22" t="s">
        <v>25</v>
      </c>
      <c r="BK567" s="107">
        <f t="shared" si="84"/>
        <v>0</v>
      </c>
      <c r="BL567" s="22" t="s">
        <v>236</v>
      </c>
      <c r="BM567" s="22" t="s">
        <v>1206</v>
      </c>
    </row>
    <row r="568" spans="2:65" s="1" customFormat="1" ht="38.25" customHeight="1">
      <c r="B568" s="37"/>
      <c r="C568" s="164" t="s">
        <v>1207</v>
      </c>
      <c r="D568" s="164" t="s">
        <v>161</v>
      </c>
      <c r="E568" s="165" t="s">
        <v>1208</v>
      </c>
      <c r="F568" s="259" t="s">
        <v>1209</v>
      </c>
      <c r="G568" s="259"/>
      <c r="H568" s="259"/>
      <c r="I568" s="259"/>
      <c r="J568" s="166" t="s">
        <v>234</v>
      </c>
      <c r="K568" s="167">
        <v>7</v>
      </c>
      <c r="L568" s="260">
        <v>0</v>
      </c>
      <c r="M568" s="261"/>
      <c r="N568" s="262">
        <f t="shared" si="75"/>
        <v>0</v>
      </c>
      <c r="O568" s="262"/>
      <c r="P568" s="262"/>
      <c r="Q568" s="262"/>
      <c r="R568" s="39"/>
      <c r="T568" s="168" t="s">
        <v>23</v>
      </c>
      <c r="U568" s="46" t="s">
        <v>47</v>
      </c>
      <c r="V568" s="38"/>
      <c r="W568" s="169">
        <f t="shared" si="76"/>
        <v>0</v>
      </c>
      <c r="X568" s="169">
        <v>0</v>
      </c>
      <c r="Y568" s="169">
        <f t="shared" si="77"/>
        <v>0</v>
      </c>
      <c r="Z568" s="169">
        <v>0</v>
      </c>
      <c r="AA568" s="170">
        <f t="shared" si="78"/>
        <v>0</v>
      </c>
      <c r="AR568" s="22" t="s">
        <v>236</v>
      </c>
      <c r="AT568" s="22" t="s">
        <v>161</v>
      </c>
      <c r="AU568" s="22" t="s">
        <v>102</v>
      </c>
      <c r="AY568" s="22" t="s">
        <v>160</v>
      </c>
      <c r="BE568" s="107">
        <f t="shared" si="79"/>
        <v>0</v>
      </c>
      <c r="BF568" s="107">
        <f t="shared" si="80"/>
        <v>0</v>
      </c>
      <c r="BG568" s="107">
        <f t="shared" si="81"/>
        <v>0</v>
      </c>
      <c r="BH568" s="107">
        <f t="shared" si="82"/>
        <v>0</v>
      </c>
      <c r="BI568" s="107">
        <f t="shared" si="83"/>
        <v>0</v>
      </c>
      <c r="BJ568" s="22" t="s">
        <v>25</v>
      </c>
      <c r="BK568" s="107">
        <f t="shared" si="84"/>
        <v>0</v>
      </c>
      <c r="BL568" s="22" t="s">
        <v>236</v>
      </c>
      <c r="BM568" s="22" t="s">
        <v>1210</v>
      </c>
    </row>
    <row r="569" spans="2:65" s="10" customFormat="1" ht="16.5" customHeight="1">
      <c r="B569" s="171"/>
      <c r="C569" s="172"/>
      <c r="D569" s="172"/>
      <c r="E569" s="173" t="s">
        <v>23</v>
      </c>
      <c r="F569" s="269" t="s">
        <v>1211</v>
      </c>
      <c r="G569" s="270"/>
      <c r="H569" s="270"/>
      <c r="I569" s="270"/>
      <c r="J569" s="172"/>
      <c r="K569" s="174">
        <v>7</v>
      </c>
      <c r="L569" s="172"/>
      <c r="M569" s="172"/>
      <c r="N569" s="172"/>
      <c r="O569" s="172"/>
      <c r="P569" s="172"/>
      <c r="Q569" s="172"/>
      <c r="R569" s="175"/>
      <c r="T569" s="176"/>
      <c r="U569" s="172"/>
      <c r="V569" s="172"/>
      <c r="W569" s="172"/>
      <c r="X569" s="172"/>
      <c r="Y569" s="172"/>
      <c r="Z569" s="172"/>
      <c r="AA569" s="177"/>
      <c r="AT569" s="178" t="s">
        <v>168</v>
      </c>
      <c r="AU569" s="178" t="s">
        <v>102</v>
      </c>
      <c r="AV569" s="10" t="s">
        <v>102</v>
      </c>
      <c r="AW569" s="10" t="s">
        <v>39</v>
      </c>
      <c r="AX569" s="10" t="s">
        <v>25</v>
      </c>
      <c r="AY569" s="178" t="s">
        <v>160</v>
      </c>
    </row>
    <row r="570" spans="2:65" s="1" customFormat="1" ht="38.25" customHeight="1">
      <c r="B570" s="37"/>
      <c r="C570" s="164" t="s">
        <v>1212</v>
      </c>
      <c r="D570" s="164" t="s">
        <v>161</v>
      </c>
      <c r="E570" s="165" t="s">
        <v>1213</v>
      </c>
      <c r="F570" s="259" t="s">
        <v>1214</v>
      </c>
      <c r="G570" s="259"/>
      <c r="H570" s="259"/>
      <c r="I570" s="259"/>
      <c r="J570" s="166" t="s">
        <v>234</v>
      </c>
      <c r="K570" s="167">
        <v>18</v>
      </c>
      <c r="L570" s="260">
        <v>0</v>
      </c>
      <c r="M570" s="261"/>
      <c r="N570" s="262">
        <f>ROUND(L570*K570,2)</f>
        <v>0</v>
      </c>
      <c r="O570" s="262"/>
      <c r="P570" s="262"/>
      <c r="Q570" s="262"/>
      <c r="R570" s="39"/>
      <c r="T570" s="168" t="s">
        <v>23</v>
      </c>
      <c r="U570" s="46" t="s">
        <v>47</v>
      </c>
      <c r="V570" s="38"/>
      <c r="W570" s="169">
        <f>V570*K570</f>
        <v>0</v>
      </c>
      <c r="X570" s="169">
        <v>0</v>
      </c>
      <c r="Y570" s="169">
        <f>X570*K570</f>
        <v>0</v>
      </c>
      <c r="Z570" s="169">
        <v>0</v>
      </c>
      <c r="AA570" s="170">
        <f>Z570*K570</f>
        <v>0</v>
      </c>
      <c r="AR570" s="22" t="s">
        <v>236</v>
      </c>
      <c r="AT570" s="22" t="s">
        <v>161</v>
      </c>
      <c r="AU570" s="22" t="s">
        <v>102</v>
      </c>
      <c r="AY570" s="22" t="s">
        <v>160</v>
      </c>
      <c r="BE570" s="107">
        <f>IF(U570="základní",N570,0)</f>
        <v>0</v>
      </c>
      <c r="BF570" s="107">
        <f>IF(U570="snížená",N570,0)</f>
        <v>0</v>
      </c>
      <c r="BG570" s="107">
        <f>IF(U570="zákl. přenesená",N570,0)</f>
        <v>0</v>
      </c>
      <c r="BH570" s="107">
        <f>IF(U570="sníž. přenesená",N570,0)</f>
        <v>0</v>
      </c>
      <c r="BI570" s="107">
        <f>IF(U570="nulová",N570,0)</f>
        <v>0</v>
      </c>
      <c r="BJ570" s="22" t="s">
        <v>25</v>
      </c>
      <c r="BK570" s="107">
        <f>ROUND(L570*K570,2)</f>
        <v>0</v>
      </c>
      <c r="BL570" s="22" t="s">
        <v>236</v>
      </c>
      <c r="BM570" s="22" t="s">
        <v>1215</v>
      </c>
    </row>
    <row r="571" spans="2:65" s="10" customFormat="1" ht="16.5" customHeight="1">
      <c r="B571" s="171"/>
      <c r="C571" s="172"/>
      <c r="D571" s="172"/>
      <c r="E571" s="173" t="s">
        <v>23</v>
      </c>
      <c r="F571" s="269" t="s">
        <v>1216</v>
      </c>
      <c r="G571" s="270"/>
      <c r="H571" s="270"/>
      <c r="I571" s="270"/>
      <c r="J571" s="172"/>
      <c r="K571" s="174">
        <v>18</v>
      </c>
      <c r="L571" s="172"/>
      <c r="M571" s="172"/>
      <c r="N571" s="172"/>
      <c r="O571" s="172"/>
      <c r="P571" s="172"/>
      <c r="Q571" s="172"/>
      <c r="R571" s="175"/>
      <c r="T571" s="176"/>
      <c r="U571" s="172"/>
      <c r="V571" s="172"/>
      <c r="W571" s="172"/>
      <c r="X571" s="172"/>
      <c r="Y571" s="172"/>
      <c r="Z571" s="172"/>
      <c r="AA571" s="177"/>
      <c r="AT571" s="178" t="s">
        <v>168</v>
      </c>
      <c r="AU571" s="178" t="s">
        <v>102</v>
      </c>
      <c r="AV571" s="10" t="s">
        <v>102</v>
      </c>
      <c r="AW571" s="10" t="s">
        <v>39</v>
      </c>
      <c r="AX571" s="10" t="s">
        <v>25</v>
      </c>
      <c r="AY571" s="178" t="s">
        <v>160</v>
      </c>
    </row>
    <row r="572" spans="2:65" s="1" customFormat="1" ht="38.25" customHeight="1">
      <c r="B572" s="37"/>
      <c r="C572" s="164" t="s">
        <v>1217</v>
      </c>
      <c r="D572" s="164" t="s">
        <v>161</v>
      </c>
      <c r="E572" s="165" t="s">
        <v>1218</v>
      </c>
      <c r="F572" s="259" t="s">
        <v>1219</v>
      </c>
      <c r="G572" s="259"/>
      <c r="H572" s="259"/>
      <c r="I572" s="259"/>
      <c r="J572" s="166" t="s">
        <v>234</v>
      </c>
      <c r="K572" s="167">
        <v>4</v>
      </c>
      <c r="L572" s="260">
        <v>0</v>
      </c>
      <c r="M572" s="261"/>
      <c r="N572" s="262">
        <f>ROUND(L572*K572,2)</f>
        <v>0</v>
      </c>
      <c r="O572" s="262"/>
      <c r="P572" s="262"/>
      <c r="Q572" s="262"/>
      <c r="R572" s="39"/>
      <c r="T572" s="168" t="s">
        <v>23</v>
      </c>
      <c r="U572" s="46" t="s">
        <v>47</v>
      </c>
      <c r="V572" s="38"/>
      <c r="W572" s="169">
        <f>V572*K572</f>
        <v>0</v>
      </c>
      <c r="X572" s="169">
        <v>0</v>
      </c>
      <c r="Y572" s="169">
        <f>X572*K572</f>
        <v>0</v>
      </c>
      <c r="Z572" s="169">
        <v>0</v>
      </c>
      <c r="AA572" s="170">
        <f>Z572*K572</f>
        <v>0</v>
      </c>
      <c r="AR572" s="22" t="s">
        <v>236</v>
      </c>
      <c r="AT572" s="22" t="s">
        <v>161</v>
      </c>
      <c r="AU572" s="22" t="s">
        <v>102</v>
      </c>
      <c r="AY572" s="22" t="s">
        <v>160</v>
      </c>
      <c r="BE572" s="107">
        <f>IF(U572="základní",N572,0)</f>
        <v>0</v>
      </c>
      <c r="BF572" s="107">
        <f>IF(U572="snížená",N572,0)</f>
        <v>0</v>
      </c>
      <c r="BG572" s="107">
        <f>IF(U572="zákl. přenesená",N572,0)</f>
        <v>0</v>
      </c>
      <c r="BH572" s="107">
        <f>IF(U572="sníž. přenesená",N572,0)</f>
        <v>0</v>
      </c>
      <c r="BI572" s="107">
        <f>IF(U572="nulová",N572,0)</f>
        <v>0</v>
      </c>
      <c r="BJ572" s="22" t="s">
        <v>25</v>
      </c>
      <c r="BK572" s="107">
        <f>ROUND(L572*K572,2)</f>
        <v>0</v>
      </c>
      <c r="BL572" s="22" t="s">
        <v>236</v>
      </c>
      <c r="BM572" s="22" t="s">
        <v>1220</v>
      </c>
    </row>
    <row r="573" spans="2:65" s="10" customFormat="1" ht="16.5" customHeight="1">
      <c r="B573" s="171"/>
      <c r="C573" s="172"/>
      <c r="D573" s="172"/>
      <c r="E573" s="173" t="s">
        <v>23</v>
      </c>
      <c r="F573" s="269" t="s">
        <v>1221</v>
      </c>
      <c r="G573" s="270"/>
      <c r="H573" s="270"/>
      <c r="I573" s="270"/>
      <c r="J573" s="172"/>
      <c r="K573" s="174">
        <v>4</v>
      </c>
      <c r="L573" s="172"/>
      <c r="M573" s="172"/>
      <c r="N573" s="172"/>
      <c r="O573" s="172"/>
      <c r="P573" s="172"/>
      <c r="Q573" s="172"/>
      <c r="R573" s="175"/>
      <c r="T573" s="176"/>
      <c r="U573" s="172"/>
      <c r="V573" s="172"/>
      <c r="W573" s="172"/>
      <c r="X573" s="172"/>
      <c r="Y573" s="172"/>
      <c r="Z573" s="172"/>
      <c r="AA573" s="177"/>
      <c r="AT573" s="178" t="s">
        <v>168</v>
      </c>
      <c r="AU573" s="178" t="s">
        <v>102</v>
      </c>
      <c r="AV573" s="10" t="s">
        <v>102</v>
      </c>
      <c r="AW573" s="10" t="s">
        <v>39</v>
      </c>
      <c r="AX573" s="10" t="s">
        <v>25</v>
      </c>
      <c r="AY573" s="178" t="s">
        <v>160</v>
      </c>
    </row>
    <row r="574" spans="2:65" s="1" customFormat="1" ht="16.5" customHeight="1">
      <c r="B574" s="37"/>
      <c r="C574" s="194" t="s">
        <v>1222</v>
      </c>
      <c r="D574" s="194" t="s">
        <v>237</v>
      </c>
      <c r="E574" s="195" t="s">
        <v>1223</v>
      </c>
      <c r="F574" s="271" t="s">
        <v>1224</v>
      </c>
      <c r="G574" s="271"/>
      <c r="H574" s="271"/>
      <c r="I574" s="271"/>
      <c r="J574" s="196" t="s">
        <v>240</v>
      </c>
      <c r="K574" s="197">
        <v>40.799999999999997</v>
      </c>
      <c r="L574" s="272">
        <v>0</v>
      </c>
      <c r="M574" s="273"/>
      <c r="N574" s="274">
        <f>ROUND(L574*K574,2)</f>
        <v>0</v>
      </c>
      <c r="O574" s="262"/>
      <c r="P574" s="262"/>
      <c r="Q574" s="262"/>
      <c r="R574" s="39"/>
      <c r="T574" s="168" t="s">
        <v>23</v>
      </c>
      <c r="U574" s="46" t="s">
        <v>47</v>
      </c>
      <c r="V574" s="38"/>
      <c r="W574" s="169">
        <f>V574*K574</f>
        <v>0</v>
      </c>
      <c r="X574" s="169">
        <v>7.0000000000000001E-3</v>
      </c>
      <c r="Y574" s="169">
        <f>X574*K574</f>
        <v>0.28559999999999997</v>
      </c>
      <c r="Z574" s="169">
        <v>0</v>
      </c>
      <c r="AA574" s="170">
        <f>Z574*K574</f>
        <v>0</v>
      </c>
      <c r="AR574" s="22" t="s">
        <v>324</v>
      </c>
      <c r="AT574" s="22" t="s">
        <v>237</v>
      </c>
      <c r="AU574" s="22" t="s">
        <v>102</v>
      </c>
      <c r="AY574" s="22" t="s">
        <v>160</v>
      </c>
      <c r="BE574" s="107">
        <f>IF(U574="základní",N574,0)</f>
        <v>0</v>
      </c>
      <c r="BF574" s="107">
        <f>IF(U574="snížená",N574,0)</f>
        <v>0</v>
      </c>
      <c r="BG574" s="107">
        <f>IF(U574="zákl. přenesená",N574,0)</f>
        <v>0</v>
      </c>
      <c r="BH574" s="107">
        <f>IF(U574="sníž. přenesená",N574,0)</f>
        <v>0</v>
      </c>
      <c r="BI574" s="107">
        <f>IF(U574="nulová",N574,0)</f>
        <v>0</v>
      </c>
      <c r="BJ574" s="22" t="s">
        <v>25</v>
      </c>
      <c r="BK574" s="107">
        <f>ROUND(L574*K574,2)</f>
        <v>0</v>
      </c>
      <c r="BL574" s="22" t="s">
        <v>236</v>
      </c>
      <c r="BM574" s="22" t="s">
        <v>1225</v>
      </c>
    </row>
    <row r="575" spans="2:65" s="10" customFormat="1" ht="25.5" customHeight="1">
      <c r="B575" s="171"/>
      <c r="C575" s="172"/>
      <c r="D575" s="172"/>
      <c r="E575" s="173" t="s">
        <v>23</v>
      </c>
      <c r="F575" s="269" t="s">
        <v>1226</v>
      </c>
      <c r="G575" s="270"/>
      <c r="H575" s="270"/>
      <c r="I575" s="270"/>
      <c r="J575" s="172"/>
      <c r="K575" s="174">
        <v>40.799999999999997</v>
      </c>
      <c r="L575" s="172"/>
      <c r="M575" s="172"/>
      <c r="N575" s="172"/>
      <c r="O575" s="172"/>
      <c r="P575" s="172"/>
      <c r="Q575" s="172"/>
      <c r="R575" s="175"/>
      <c r="T575" s="176"/>
      <c r="U575" s="172"/>
      <c r="V575" s="172"/>
      <c r="W575" s="172"/>
      <c r="X575" s="172"/>
      <c r="Y575" s="172"/>
      <c r="Z575" s="172"/>
      <c r="AA575" s="177"/>
      <c r="AT575" s="178" t="s">
        <v>168</v>
      </c>
      <c r="AU575" s="178" t="s">
        <v>102</v>
      </c>
      <c r="AV575" s="10" t="s">
        <v>102</v>
      </c>
      <c r="AW575" s="10" t="s">
        <v>39</v>
      </c>
      <c r="AX575" s="10" t="s">
        <v>25</v>
      </c>
      <c r="AY575" s="178" t="s">
        <v>160</v>
      </c>
    </row>
    <row r="576" spans="2:65" s="1" customFormat="1" ht="25.5" customHeight="1">
      <c r="B576" s="37"/>
      <c r="C576" s="164" t="s">
        <v>1227</v>
      </c>
      <c r="D576" s="164" t="s">
        <v>161</v>
      </c>
      <c r="E576" s="165" t="s">
        <v>1228</v>
      </c>
      <c r="F576" s="259" t="s">
        <v>1229</v>
      </c>
      <c r="G576" s="259"/>
      <c r="H576" s="259"/>
      <c r="I576" s="259"/>
      <c r="J576" s="166" t="s">
        <v>212</v>
      </c>
      <c r="K576" s="167">
        <v>1.0569999999999999</v>
      </c>
      <c r="L576" s="260">
        <v>0</v>
      </c>
      <c r="M576" s="261"/>
      <c r="N576" s="262">
        <f>ROUND(L576*K576,2)</f>
        <v>0</v>
      </c>
      <c r="O576" s="262"/>
      <c r="P576" s="262"/>
      <c r="Q576" s="262"/>
      <c r="R576" s="39"/>
      <c r="T576" s="168" t="s">
        <v>23</v>
      </c>
      <c r="U576" s="46" t="s">
        <v>47</v>
      </c>
      <c r="V576" s="38"/>
      <c r="W576" s="169">
        <f>V576*K576</f>
        <v>0</v>
      </c>
      <c r="X576" s="169">
        <v>0</v>
      </c>
      <c r="Y576" s="169">
        <f>X576*K576</f>
        <v>0</v>
      </c>
      <c r="Z576" s="169">
        <v>0</v>
      </c>
      <c r="AA576" s="170">
        <f>Z576*K576</f>
        <v>0</v>
      </c>
      <c r="AR576" s="22" t="s">
        <v>236</v>
      </c>
      <c r="AT576" s="22" t="s">
        <v>161</v>
      </c>
      <c r="AU576" s="22" t="s">
        <v>102</v>
      </c>
      <c r="AY576" s="22" t="s">
        <v>160</v>
      </c>
      <c r="BE576" s="107">
        <f>IF(U576="základní",N576,0)</f>
        <v>0</v>
      </c>
      <c r="BF576" s="107">
        <f>IF(U576="snížená",N576,0)</f>
        <v>0</v>
      </c>
      <c r="BG576" s="107">
        <f>IF(U576="zákl. přenesená",N576,0)</f>
        <v>0</v>
      </c>
      <c r="BH576" s="107">
        <f>IF(U576="sníž. přenesená",N576,0)</f>
        <v>0</v>
      </c>
      <c r="BI576" s="107">
        <f>IF(U576="nulová",N576,0)</f>
        <v>0</v>
      </c>
      <c r="BJ576" s="22" t="s">
        <v>25</v>
      </c>
      <c r="BK576" s="107">
        <f>ROUND(L576*K576,2)</f>
        <v>0</v>
      </c>
      <c r="BL576" s="22" t="s">
        <v>236</v>
      </c>
      <c r="BM576" s="22" t="s">
        <v>1230</v>
      </c>
    </row>
    <row r="577" spans="2:65" s="9" customFormat="1" ht="29.85" customHeight="1">
      <c r="B577" s="153"/>
      <c r="C577" s="154"/>
      <c r="D577" s="163" t="s">
        <v>131</v>
      </c>
      <c r="E577" s="163"/>
      <c r="F577" s="163"/>
      <c r="G577" s="163"/>
      <c r="H577" s="163"/>
      <c r="I577" s="163"/>
      <c r="J577" s="163"/>
      <c r="K577" s="163"/>
      <c r="L577" s="163"/>
      <c r="M577" s="163"/>
      <c r="N577" s="254">
        <f>BK577</f>
        <v>0</v>
      </c>
      <c r="O577" s="255"/>
      <c r="P577" s="255"/>
      <c r="Q577" s="255"/>
      <c r="R577" s="156"/>
      <c r="T577" s="157"/>
      <c r="U577" s="154"/>
      <c r="V577" s="154"/>
      <c r="W577" s="158">
        <f>SUM(W578:W589)</f>
        <v>0</v>
      </c>
      <c r="X577" s="154"/>
      <c r="Y577" s="158">
        <f>SUM(Y578:Y589)</f>
        <v>0.13286199999999998</v>
      </c>
      <c r="Z577" s="154"/>
      <c r="AA577" s="159">
        <f>SUM(AA578:AA589)</f>
        <v>2.4</v>
      </c>
      <c r="AR577" s="160" t="s">
        <v>102</v>
      </c>
      <c r="AT577" s="161" t="s">
        <v>81</v>
      </c>
      <c r="AU577" s="161" t="s">
        <v>25</v>
      </c>
      <c r="AY577" s="160" t="s">
        <v>160</v>
      </c>
      <c r="BK577" s="162">
        <f>SUM(BK578:BK589)</f>
        <v>0</v>
      </c>
    </row>
    <row r="578" spans="2:65" s="1" customFormat="1" ht="25.5" customHeight="1">
      <c r="B578" s="37"/>
      <c r="C578" s="164" t="s">
        <v>1231</v>
      </c>
      <c r="D578" s="164" t="s">
        <v>161</v>
      </c>
      <c r="E578" s="165" t="s">
        <v>1232</v>
      </c>
      <c r="F578" s="259" t="s">
        <v>1233</v>
      </c>
      <c r="G578" s="259"/>
      <c r="H578" s="259"/>
      <c r="I578" s="259"/>
      <c r="J578" s="166" t="s">
        <v>240</v>
      </c>
      <c r="K578" s="167">
        <v>20</v>
      </c>
      <c r="L578" s="260">
        <v>0</v>
      </c>
      <c r="M578" s="261"/>
      <c r="N578" s="262">
        <f>ROUND(L578*K578,2)</f>
        <v>0</v>
      </c>
      <c r="O578" s="262"/>
      <c r="P578" s="262"/>
      <c r="Q578" s="262"/>
      <c r="R578" s="39"/>
      <c r="T578" s="168" t="s">
        <v>23</v>
      </c>
      <c r="U578" s="46" t="s">
        <v>47</v>
      </c>
      <c r="V578" s="38"/>
      <c r="W578" s="169">
        <f>V578*K578</f>
        <v>0</v>
      </c>
      <c r="X578" s="169">
        <v>0</v>
      </c>
      <c r="Y578" s="169">
        <f>X578*K578</f>
        <v>0</v>
      </c>
      <c r="Z578" s="169">
        <v>0.12</v>
      </c>
      <c r="AA578" s="170">
        <f>Z578*K578</f>
        <v>2.4</v>
      </c>
      <c r="AR578" s="22" t="s">
        <v>236</v>
      </c>
      <c r="AT578" s="22" t="s">
        <v>161</v>
      </c>
      <c r="AU578" s="22" t="s">
        <v>102</v>
      </c>
      <c r="AY578" s="22" t="s">
        <v>160</v>
      </c>
      <c r="BE578" s="107">
        <f>IF(U578="základní",N578,0)</f>
        <v>0</v>
      </c>
      <c r="BF578" s="107">
        <f>IF(U578="snížená",N578,0)</f>
        <v>0</v>
      </c>
      <c r="BG578" s="107">
        <f>IF(U578="zákl. přenesená",N578,0)</f>
        <v>0</v>
      </c>
      <c r="BH578" s="107">
        <f>IF(U578="sníž. přenesená",N578,0)</f>
        <v>0</v>
      </c>
      <c r="BI578" s="107">
        <f>IF(U578="nulová",N578,0)</f>
        <v>0</v>
      </c>
      <c r="BJ578" s="22" t="s">
        <v>25</v>
      </c>
      <c r="BK578" s="107">
        <f>ROUND(L578*K578,2)</f>
        <v>0</v>
      </c>
      <c r="BL578" s="22" t="s">
        <v>236</v>
      </c>
      <c r="BM578" s="22" t="s">
        <v>1234</v>
      </c>
    </row>
    <row r="579" spans="2:65" s="1" customFormat="1" ht="25.5" customHeight="1">
      <c r="B579" s="37"/>
      <c r="C579" s="164" t="s">
        <v>1235</v>
      </c>
      <c r="D579" s="164" t="s">
        <v>161</v>
      </c>
      <c r="E579" s="165" t="s">
        <v>1236</v>
      </c>
      <c r="F579" s="259" t="s">
        <v>1237</v>
      </c>
      <c r="G579" s="259"/>
      <c r="H579" s="259"/>
      <c r="I579" s="259"/>
      <c r="J579" s="166" t="s">
        <v>164</v>
      </c>
      <c r="K579" s="167">
        <v>0.6</v>
      </c>
      <c r="L579" s="260">
        <v>0</v>
      </c>
      <c r="M579" s="261"/>
      <c r="N579" s="262">
        <f>ROUND(L579*K579,2)</f>
        <v>0</v>
      </c>
      <c r="O579" s="262"/>
      <c r="P579" s="262"/>
      <c r="Q579" s="262"/>
      <c r="R579" s="39"/>
      <c r="T579" s="168" t="s">
        <v>23</v>
      </c>
      <c r="U579" s="46" t="s">
        <v>47</v>
      </c>
      <c r="V579" s="38"/>
      <c r="W579" s="169">
        <f>V579*K579</f>
        <v>0</v>
      </c>
      <c r="X579" s="169">
        <v>2.5000000000000001E-4</v>
      </c>
      <c r="Y579" s="169">
        <f>X579*K579</f>
        <v>1.4999999999999999E-4</v>
      </c>
      <c r="Z579" s="169">
        <v>0</v>
      </c>
      <c r="AA579" s="170">
        <f>Z579*K579</f>
        <v>0</v>
      </c>
      <c r="AR579" s="22" t="s">
        <v>236</v>
      </c>
      <c r="AT579" s="22" t="s">
        <v>161</v>
      </c>
      <c r="AU579" s="22" t="s">
        <v>102</v>
      </c>
      <c r="AY579" s="22" t="s">
        <v>160</v>
      </c>
      <c r="BE579" s="107">
        <f>IF(U579="základní",N579,0)</f>
        <v>0</v>
      </c>
      <c r="BF579" s="107">
        <f>IF(U579="snížená",N579,0)</f>
        <v>0</v>
      </c>
      <c r="BG579" s="107">
        <f>IF(U579="zákl. přenesená",N579,0)</f>
        <v>0</v>
      </c>
      <c r="BH579" s="107">
        <f>IF(U579="sníž. přenesená",N579,0)</f>
        <v>0</v>
      </c>
      <c r="BI579" s="107">
        <f>IF(U579="nulová",N579,0)</f>
        <v>0</v>
      </c>
      <c r="BJ579" s="22" t="s">
        <v>25</v>
      </c>
      <c r="BK579" s="107">
        <f>ROUND(L579*K579,2)</f>
        <v>0</v>
      </c>
      <c r="BL579" s="22" t="s">
        <v>236</v>
      </c>
      <c r="BM579" s="22" t="s">
        <v>1238</v>
      </c>
    </row>
    <row r="580" spans="2:65" s="10" customFormat="1" ht="16.5" customHeight="1">
      <c r="B580" s="171"/>
      <c r="C580" s="172"/>
      <c r="D580" s="172"/>
      <c r="E580" s="173" t="s">
        <v>23</v>
      </c>
      <c r="F580" s="269" t="s">
        <v>1239</v>
      </c>
      <c r="G580" s="270"/>
      <c r="H580" s="270"/>
      <c r="I580" s="270"/>
      <c r="J580" s="172"/>
      <c r="K580" s="174">
        <v>0.6</v>
      </c>
      <c r="L580" s="172"/>
      <c r="M580" s="172"/>
      <c r="N580" s="172"/>
      <c r="O580" s="172"/>
      <c r="P580" s="172"/>
      <c r="Q580" s="172"/>
      <c r="R580" s="175"/>
      <c r="T580" s="176"/>
      <c r="U580" s="172"/>
      <c r="V580" s="172"/>
      <c r="W580" s="172"/>
      <c r="X580" s="172"/>
      <c r="Y580" s="172"/>
      <c r="Z580" s="172"/>
      <c r="AA580" s="177"/>
      <c r="AT580" s="178" t="s">
        <v>168</v>
      </c>
      <c r="AU580" s="178" t="s">
        <v>102</v>
      </c>
      <c r="AV580" s="10" t="s">
        <v>102</v>
      </c>
      <c r="AW580" s="10" t="s">
        <v>39</v>
      </c>
      <c r="AX580" s="10" t="s">
        <v>25</v>
      </c>
      <c r="AY580" s="178" t="s">
        <v>160</v>
      </c>
    </row>
    <row r="581" spans="2:65" s="1" customFormat="1" ht="25.5" customHeight="1">
      <c r="B581" s="37"/>
      <c r="C581" s="194" t="s">
        <v>1240</v>
      </c>
      <c r="D581" s="194" t="s">
        <v>237</v>
      </c>
      <c r="E581" s="195" t="s">
        <v>1241</v>
      </c>
      <c r="F581" s="271" t="s">
        <v>1242</v>
      </c>
      <c r="G581" s="271"/>
      <c r="H581" s="271"/>
      <c r="I581" s="271"/>
      <c r="J581" s="196" t="s">
        <v>234</v>
      </c>
      <c r="K581" s="197">
        <v>3</v>
      </c>
      <c r="L581" s="272">
        <v>0</v>
      </c>
      <c r="M581" s="273"/>
      <c r="N581" s="274">
        <f>ROUND(L581*K581,2)</f>
        <v>0</v>
      </c>
      <c r="O581" s="262"/>
      <c r="P581" s="262"/>
      <c r="Q581" s="262"/>
      <c r="R581" s="39"/>
      <c r="T581" s="168" t="s">
        <v>23</v>
      </c>
      <c r="U581" s="46" t="s">
        <v>47</v>
      </c>
      <c r="V581" s="38"/>
      <c r="W581" s="169">
        <f>V581*K581</f>
        <v>0</v>
      </c>
      <c r="X581" s="169">
        <v>3.1E-2</v>
      </c>
      <c r="Y581" s="169">
        <f>X581*K581</f>
        <v>9.2999999999999999E-2</v>
      </c>
      <c r="Z581" s="169">
        <v>0</v>
      </c>
      <c r="AA581" s="170">
        <f>Z581*K581</f>
        <v>0</v>
      </c>
      <c r="AR581" s="22" t="s">
        <v>324</v>
      </c>
      <c r="AT581" s="22" t="s">
        <v>237</v>
      </c>
      <c r="AU581" s="22" t="s">
        <v>102</v>
      </c>
      <c r="AY581" s="22" t="s">
        <v>160</v>
      </c>
      <c r="BE581" s="107">
        <f>IF(U581="základní",N581,0)</f>
        <v>0</v>
      </c>
      <c r="BF581" s="107">
        <f>IF(U581="snížená",N581,0)</f>
        <v>0</v>
      </c>
      <c r="BG581" s="107">
        <f>IF(U581="zákl. přenesená",N581,0)</f>
        <v>0</v>
      </c>
      <c r="BH581" s="107">
        <f>IF(U581="sníž. přenesená",N581,0)</f>
        <v>0</v>
      </c>
      <c r="BI581" s="107">
        <f>IF(U581="nulová",N581,0)</f>
        <v>0</v>
      </c>
      <c r="BJ581" s="22" t="s">
        <v>25</v>
      </c>
      <c r="BK581" s="107">
        <f>ROUND(L581*K581,2)</f>
        <v>0</v>
      </c>
      <c r="BL581" s="22" t="s">
        <v>236</v>
      </c>
      <c r="BM581" s="22" t="s">
        <v>1243</v>
      </c>
    </row>
    <row r="582" spans="2:65" s="1" customFormat="1" ht="25.5" customHeight="1">
      <c r="B582" s="37"/>
      <c r="C582" s="194" t="s">
        <v>1244</v>
      </c>
      <c r="D582" s="194" t="s">
        <v>237</v>
      </c>
      <c r="E582" s="195" t="s">
        <v>1245</v>
      </c>
      <c r="F582" s="271" t="s">
        <v>1246</v>
      </c>
      <c r="G582" s="271"/>
      <c r="H582" s="271"/>
      <c r="I582" s="271"/>
      <c r="J582" s="196" t="s">
        <v>234</v>
      </c>
      <c r="K582" s="197">
        <v>1</v>
      </c>
      <c r="L582" s="272">
        <v>0</v>
      </c>
      <c r="M582" s="273"/>
      <c r="N582" s="274">
        <f>ROUND(L582*K582,2)</f>
        <v>0</v>
      </c>
      <c r="O582" s="262"/>
      <c r="P582" s="262"/>
      <c r="Q582" s="262"/>
      <c r="R582" s="39"/>
      <c r="T582" s="168" t="s">
        <v>23</v>
      </c>
      <c r="U582" s="46" t="s">
        <v>47</v>
      </c>
      <c r="V582" s="38"/>
      <c r="W582" s="169">
        <f>V582*K582</f>
        <v>0</v>
      </c>
      <c r="X582" s="169">
        <v>3.1E-2</v>
      </c>
      <c r="Y582" s="169">
        <f>X582*K582</f>
        <v>3.1E-2</v>
      </c>
      <c r="Z582" s="169">
        <v>0</v>
      </c>
      <c r="AA582" s="170">
        <f>Z582*K582</f>
        <v>0</v>
      </c>
      <c r="AR582" s="22" t="s">
        <v>324</v>
      </c>
      <c r="AT582" s="22" t="s">
        <v>237</v>
      </c>
      <c r="AU582" s="22" t="s">
        <v>102</v>
      </c>
      <c r="AY582" s="22" t="s">
        <v>160</v>
      </c>
      <c r="BE582" s="107">
        <f>IF(U582="základní",N582,0)</f>
        <v>0</v>
      </c>
      <c r="BF582" s="107">
        <f>IF(U582="snížená",N582,0)</f>
        <v>0</v>
      </c>
      <c r="BG582" s="107">
        <f>IF(U582="zákl. přenesená",N582,0)</f>
        <v>0</v>
      </c>
      <c r="BH582" s="107">
        <f>IF(U582="sníž. přenesená",N582,0)</f>
        <v>0</v>
      </c>
      <c r="BI582" s="107">
        <f>IF(U582="nulová",N582,0)</f>
        <v>0</v>
      </c>
      <c r="BJ582" s="22" t="s">
        <v>25</v>
      </c>
      <c r="BK582" s="107">
        <f>ROUND(L582*K582,2)</f>
        <v>0</v>
      </c>
      <c r="BL582" s="22" t="s">
        <v>236</v>
      </c>
      <c r="BM582" s="22" t="s">
        <v>1247</v>
      </c>
    </row>
    <row r="583" spans="2:65" s="1" customFormat="1" ht="16.5" customHeight="1">
      <c r="B583" s="37"/>
      <c r="C583" s="164" t="s">
        <v>1248</v>
      </c>
      <c r="D583" s="164" t="s">
        <v>161</v>
      </c>
      <c r="E583" s="165" t="s">
        <v>1249</v>
      </c>
      <c r="F583" s="259" t="s">
        <v>1250</v>
      </c>
      <c r="G583" s="259"/>
      <c r="H583" s="259"/>
      <c r="I583" s="259"/>
      <c r="J583" s="166" t="s">
        <v>164</v>
      </c>
      <c r="K583" s="167">
        <v>22.4</v>
      </c>
      <c r="L583" s="260">
        <v>0</v>
      </c>
      <c r="M583" s="261"/>
      <c r="N583" s="262">
        <f>ROUND(L583*K583,2)</f>
        <v>0</v>
      </c>
      <c r="O583" s="262"/>
      <c r="P583" s="262"/>
      <c r="Q583" s="262"/>
      <c r="R583" s="39"/>
      <c r="T583" s="168" t="s">
        <v>23</v>
      </c>
      <c r="U583" s="46" t="s">
        <v>47</v>
      </c>
      <c r="V583" s="38"/>
      <c r="W583" s="169">
        <f>V583*K583</f>
        <v>0</v>
      </c>
      <c r="X583" s="169">
        <v>3.8000000000000002E-4</v>
      </c>
      <c r="Y583" s="169">
        <f>X583*K583</f>
        <v>8.5120000000000005E-3</v>
      </c>
      <c r="Z583" s="169">
        <v>0</v>
      </c>
      <c r="AA583" s="170">
        <f>Z583*K583</f>
        <v>0</v>
      </c>
      <c r="AR583" s="22" t="s">
        <v>236</v>
      </c>
      <c r="AT583" s="22" t="s">
        <v>161</v>
      </c>
      <c r="AU583" s="22" t="s">
        <v>102</v>
      </c>
      <c r="AY583" s="22" t="s">
        <v>160</v>
      </c>
      <c r="BE583" s="107">
        <f>IF(U583="základní",N583,0)</f>
        <v>0</v>
      </c>
      <c r="BF583" s="107">
        <f>IF(U583="snížená",N583,0)</f>
        <v>0</v>
      </c>
      <c r="BG583" s="107">
        <f>IF(U583="zákl. přenesená",N583,0)</f>
        <v>0</v>
      </c>
      <c r="BH583" s="107">
        <f>IF(U583="sníž. přenesená",N583,0)</f>
        <v>0</v>
      </c>
      <c r="BI583" s="107">
        <f>IF(U583="nulová",N583,0)</f>
        <v>0</v>
      </c>
      <c r="BJ583" s="22" t="s">
        <v>25</v>
      </c>
      <c r="BK583" s="107">
        <f>ROUND(L583*K583,2)</f>
        <v>0</v>
      </c>
      <c r="BL583" s="22" t="s">
        <v>236</v>
      </c>
      <c r="BM583" s="22" t="s">
        <v>1251</v>
      </c>
    </row>
    <row r="584" spans="2:65" s="10" customFormat="1" ht="16.5" customHeight="1">
      <c r="B584" s="171"/>
      <c r="C584" s="172"/>
      <c r="D584" s="172"/>
      <c r="E584" s="173" t="s">
        <v>23</v>
      </c>
      <c r="F584" s="269" t="s">
        <v>1252</v>
      </c>
      <c r="G584" s="270"/>
      <c r="H584" s="270"/>
      <c r="I584" s="270"/>
      <c r="J584" s="172"/>
      <c r="K584" s="174">
        <v>22.4</v>
      </c>
      <c r="L584" s="172"/>
      <c r="M584" s="172"/>
      <c r="N584" s="172"/>
      <c r="O584" s="172"/>
      <c r="P584" s="172"/>
      <c r="Q584" s="172"/>
      <c r="R584" s="175"/>
      <c r="T584" s="176"/>
      <c r="U584" s="172"/>
      <c r="V584" s="172"/>
      <c r="W584" s="172"/>
      <c r="X584" s="172"/>
      <c r="Y584" s="172"/>
      <c r="Z584" s="172"/>
      <c r="AA584" s="177"/>
      <c r="AT584" s="178" t="s">
        <v>168</v>
      </c>
      <c r="AU584" s="178" t="s">
        <v>102</v>
      </c>
      <c r="AV584" s="10" t="s">
        <v>102</v>
      </c>
      <c r="AW584" s="10" t="s">
        <v>39</v>
      </c>
      <c r="AX584" s="10" t="s">
        <v>25</v>
      </c>
      <c r="AY584" s="178" t="s">
        <v>160</v>
      </c>
    </row>
    <row r="585" spans="2:65" s="1" customFormat="1" ht="25.5" customHeight="1">
      <c r="B585" s="37"/>
      <c r="C585" s="164" t="s">
        <v>1253</v>
      </c>
      <c r="D585" s="164" t="s">
        <v>161</v>
      </c>
      <c r="E585" s="165" t="s">
        <v>1254</v>
      </c>
      <c r="F585" s="259" t="s">
        <v>1255</v>
      </c>
      <c r="G585" s="259"/>
      <c r="H585" s="259"/>
      <c r="I585" s="259"/>
      <c r="J585" s="166" t="s">
        <v>234</v>
      </c>
      <c r="K585" s="167">
        <v>1</v>
      </c>
      <c r="L585" s="260">
        <v>0</v>
      </c>
      <c r="M585" s="261"/>
      <c r="N585" s="262">
        <f>ROUND(L585*K585,2)</f>
        <v>0</v>
      </c>
      <c r="O585" s="262"/>
      <c r="P585" s="262"/>
      <c r="Q585" s="262"/>
      <c r="R585" s="39"/>
      <c r="T585" s="168" t="s">
        <v>23</v>
      </c>
      <c r="U585" s="46" t="s">
        <v>47</v>
      </c>
      <c r="V585" s="38"/>
      <c r="W585" s="169">
        <f>V585*K585</f>
        <v>0</v>
      </c>
      <c r="X585" s="169">
        <v>5.0000000000000002E-5</v>
      </c>
      <c r="Y585" s="169">
        <f>X585*K585</f>
        <v>5.0000000000000002E-5</v>
      </c>
      <c r="Z585" s="169">
        <v>0</v>
      </c>
      <c r="AA585" s="170">
        <f>Z585*K585</f>
        <v>0</v>
      </c>
      <c r="AR585" s="22" t="s">
        <v>236</v>
      </c>
      <c r="AT585" s="22" t="s">
        <v>161</v>
      </c>
      <c r="AU585" s="22" t="s">
        <v>102</v>
      </c>
      <c r="AY585" s="22" t="s">
        <v>160</v>
      </c>
      <c r="BE585" s="107">
        <f>IF(U585="základní",N585,0)</f>
        <v>0</v>
      </c>
      <c r="BF585" s="107">
        <f>IF(U585="snížená",N585,0)</f>
        <v>0</v>
      </c>
      <c r="BG585" s="107">
        <f>IF(U585="zákl. přenesená",N585,0)</f>
        <v>0</v>
      </c>
      <c r="BH585" s="107">
        <f>IF(U585="sníž. přenesená",N585,0)</f>
        <v>0</v>
      </c>
      <c r="BI585" s="107">
        <f>IF(U585="nulová",N585,0)</f>
        <v>0</v>
      </c>
      <c r="BJ585" s="22" t="s">
        <v>25</v>
      </c>
      <c r="BK585" s="107">
        <f>ROUND(L585*K585,2)</f>
        <v>0</v>
      </c>
      <c r="BL585" s="22" t="s">
        <v>236</v>
      </c>
      <c r="BM585" s="22" t="s">
        <v>1256</v>
      </c>
    </row>
    <row r="586" spans="2:65" s="1" customFormat="1" ht="25.5" customHeight="1">
      <c r="B586" s="37"/>
      <c r="C586" s="164" t="s">
        <v>1257</v>
      </c>
      <c r="D586" s="164" t="s">
        <v>161</v>
      </c>
      <c r="E586" s="165" t="s">
        <v>1258</v>
      </c>
      <c r="F586" s="259" t="s">
        <v>1259</v>
      </c>
      <c r="G586" s="259"/>
      <c r="H586" s="259"/>
      <c r="I586" s="259"/>
      <c r="J586" s="166" t="s">
        <v>234</v>
      </c>
      <c r="K586" s="167">
        <v>1</v>
      </c>
      <c r="L586" s="260">
        <v>0</v>
      </c>
      <c r="M586" s="261"/>
      <c r="N586" s="262">
        <f>ROUND(L586*K586,2)</f>
        <v>0</v>
      </c>
      <c r="O586" s="262"/>
      <c r="P586" s="262"/>
      <c r="Q586" s="262"/>
      <c r="R586" s="39"/>
      <c r="T586" s="168" t="s">
        <v>23</v>
      </c>
      <c r="U586" s="46" t="s">
        <v>47</v>
      </c>
      <c r="V586" s="38"/>
      <c r="W586" s="169">
        <f>V586*K586</f>
        <v>0</v>
      </c>
      <c r="X586" s="169">
        <v>5.0000000000000002E-5</v>
      </c>
      <c r="Y586" s="169">
        <f>X586*K586</f>
        <v>5.0000000000000002E-5</v>
      </c>
      <c r="Z586" s="169">
        <v>0</v>
      </c>
      <c r="AA586" s="170">
        <f>Z586*K586</f>
        <v>0</v>
      </c>
      <c r="AR586" s="22" t="s">
        <v>236</v>
      </c>
      <c r="AT586" s="22" t="s">
        <v>161</v>
      </c>
      <c r="AU586" s="22" t="s">
        <v>102</v>
      </c>
      <c r="AY586" s="22" t="s">
        <v>160</v>
      </c>
      <c r="BE586" s="107">
        <f>IF(U586="základní",N586,0)</f>
        <v>0</v>
      </c>
      <c r="BF586" s="107">
        <f>IF(U586="snížená",N586,0)</f>
        <v>0</v>
      </c>
      <c r="BG586" s="107">
        <f>IF(U586="zákl. přenesená",N586,0)</f>
        <v>0</v>
      </c>
      <c r="BH586" s="107">
        <f>IF(U586="sníž. přenesená",N586,0)</f>
        <v>0</v>
      </c>
      <c r="BI586" s="107">
        <f>IF(U586="nulová",N586,0)</f>
        <v>0</v>
      </c>
      <c r="BJ586" s="22" t="s">
        <v>25</v>
      </c>
      <c r="BK586" s="107">
        <f>ROUND(L586*K586,2)</f>
        <v>0</v>
      </c>
      <c r="BL586" s="22" t="s">
        <v>236</v>
      </c>
      <c r="BM586" s="22" t="s">
        <v>1260</v>
      </c>
    </row>
    <row r="587" spans="2:65" s="1" customFormat="1" ht="25.5" customHeight="1">
      <c r="B587" s="37"/>
      <c r="C587" s="164" t="s">
        <v>1261</v>
      </c>
      <c r="D587" s="164" t="s">
        <v>161</v>
      </c>
      <c r="E587" s="165" t="s">
        <v>1262</v>
      </c>
      <c r="F587" s="259" t="s">
        <v>1263</v>
      </c>
      <c r="G587" s="259"/>
      <c r="H587" s="259"/>
      <c r="I587" s="259"/>
      <c r="J587" s="166" t="s">
        <v>234</v>
      </c>
      <c r="K587" s="167">
        <v>1</v>
      </c>
      <c r="L587" s="260">
        <v>0</v>
      </c>
      <c r="M587" s="261"/>
      <c r="N587" s="262">
        <f>ROUND(L587*K587,2)</f>
        <v>0</v>
      </c>
      <c r="O587" s="262"/>
      <c r="P587" s="262"/>
      <c r="Q587" s="262"/>
      <c r="R587" s="39"/>
      <c r="T587" s="168" t="s">
        <v>23</v>
      </c>
      <c r="U587" s="46" t="s">
        <v>47</v>
      </c>
      <c r="V587" s="38"/>
      <c r="W587" s="169">
        <f>V587*K587</f>
        <v>0</v>
      </c>
      <c r="X587" s="169">
        <v>5.0000000000000002E-5</v>
      </c>
      <c r="Y587" s="169">
        <f>X587*K587</f>
        <v>5.0000000000000002E-5</v>
      </c>
      <c r="Z587" s="169">
        <v>0</v>
      </c>
      <c r="AA587" s="170">
        <f>Z587*K587</f>
        <v>0</v>
      </c>
      <c r="AR587" s="22" t="s">
        <v>236</v>
      </c>
      <c r="AT587" s="22" t="s">
        <v>161</v>
      </c>
      <c r="AU587" s="22" t="s">
        <v>102</v>
      </c>
      <c r="AY587" s="22" t="s">
        <v>160</v>
      </c>
      <c r="BE587" s="107">
        <f>IF(U587="základní",N587,0)</f>
        <v>0</v>
      </c>
      <c r="BF587" s="107">
        <f>IF(U587="snížená",N587,0)</f>
        <v>0</v>
      </c>
      <c r="BG587" s="107">
        <f>IF(U587="zákl. přenesená",N587,0)</f>
        <v>0</v>
      </c>
      <c r="BH587" s="107">
        <f>IF(U587="sníž. přenesená",N587,0)</f>
        <v>0</v>
      </c>
      <c r="BI587" s="107">
        <f>IF(U587="nulová",N587,0)</f>
        <v>0</v>
      </c>
      <c r="BJ587" s="22" t="s">
        <v>25</v>
      </c>
      <c r="BK587" s="107">
        <f>ROUND(L587*K587,2)</f>
        <v>0</v>
      </c>
      <c r="BL587" s="22" t="s">
        <v>236</v>
      </c>
      <c r="BM587" s="22" t="s">
        <v>1264</v>
      </c>
    </row>
    <row r="588" spans="2:65" s="1" customFormat="1" ht="25.5" customHeight="1">
      <c r="B588" s="37"/>
      <c r="C588" s="164" t="s">
        <v>1265</v>
      </c>
      <c r="D588" s="164" t="s">
        <v>161</v>
      </c>
      <c r="E588" s="165" t="s">
        <v>1266</v>
      </c>
      <c r="F588" s="259" t="s">
        <v>1267</v>
      </c>
      <c r="G588" s="259"/>
      <c r="H588" s="259"/>
      <c r="I588" s="259"/>
      <c r="J588" s="166" t="s">
        <v>234</v>
      </c>
      <c r="K588" s="167">
        <v>1</v>
      </c>
      <c r="L588" s="260">
        <v>0</v>
      </c>
      <c r="M588" s="261"/>
      <c r="N588" s="262">
        <f>ROUND(L588*K588,2)</f>
        <v>0</v>
      </c>
      <c r="O588" s="262"/>
      <c r="P588" s="262"/>
      <c r="Q588" s="262"/>
      <c r="R588" s="39"/>
      <c r="T588" s="168" t="s">
        <v>23</v>
      </c>
      <c r="U588" s="46" t="s">
        <v>47</v>
      </c>
      <c r="V588" s="38"/>
      <c r="W588" s="169">
        <f>V588*K588</f>
        <v>0</v>
      </c>
      <c r="X588" s="169">
        <v>5.0000000000000002E-5</v>
      </c>
      <c r="Y588" s="169">
        <f>X588*K588</f>
        <v>5.0000000000000002E-5</v>
      </c>
      <c r="Z588" s="169">
        <v>0</v>
      </c>
      <c r="AA588" s="170">
        <f>Z588*K588</f>
        <v>0</v>
      </c>
      <c r="AR588" s="22" t="s">
        <v>236</v>
      </c>
      <c r="AT588" s="22" t="s">
        <v>161</v>
      </c>
      <c r="AU588" s="22" t="s">
        <v>102</v>
      </c>
      <c r="AY588" s="22" t="s">
        <v>160</v>
      </c>
      <c r="BE588" s="107">
        <f>IF(U588="základní",N588,0)</f>
        <v>0</v>
      </c>
      <c r="BF588" s="107">
        <f>IF(U588="snížená",N588,0)</f>
        <v>0</v>
      </c>
      <c r="BG588" s="107">
        <f>IF(U588="zákl. přenesená",N588,0)</f>
        <v>0</v>
      </c>
      <c r="BH588" s="107">
        <f>IF(U588="sníž. přenesená",N588,0)</f>
        <v>0</v>
      </c>
      <c r="BI588" s="107">
        <f>IF(U588="nulová",N588,0)</f>
        <v>0</v>
      </c>
      <c r="BJ588" s="22" t="s">
        <v>25</v>
      </c>
      <c r="BK588" s="107">
        <f>ROUND(L588*K588,2)</f>
        <v>0</v>
      </c>
      <c r="BL588" s="22" t="s">
        <v>236</v>
      </c>
      <c r="BM588" s="22" t="s">
        <v>1268</v>
      </c>
    </row>
    <row r="589" spans="2:65" s="1" customFormat="1" ht="25.5" customHeight="1">
      <c r="B589" s="37"/>
      <c r="C589" s="164" t="s">
        <v>1269</v>
      </c>
      <c r="D589" s="164" t="s">
        <v>161</v>
      </c>
      <c r="E589" s="165" t="s">
        <v>1270</v>
      </c>
      <c r="F589" s="259" t="s">
        <v>1271</v>
      </c>
      <c r="G589" s="259"/>
      <c r="H589" s="259"/>
      <c r="I589" s="259"/>
      <c r="J589" s="166" t="s">
        <v>212</v>
      </c>
      <c r="K589" s="167">
        <v>0.13300000000000001</v>
      </c>
      <c r="L589" s="260">
        <v>0</v>
      </c>
      <c r="M589" s="261"/>
      <c r="N589" s="262">
        <f>ROUND(L589*K589,2)</f>
        <v>0</v>
      </c>
      <c r="O589" s="262"/>
      <c r="P589" s="262"/>
      <c r="Q589" s="262"/>
      <c r="R589" s="39"/>
      <c r="T589" s="168" t="s">
        <v>23</v>
      </c>
      <c r="U589" s="46" t="s">
        <v>47</v>
      </c>
      <c r="V589" s="38"/>
      <c r="W589" s="169">
        <f>V589*K589</f>
        <v>0</v>
      </c>
      <c r="X589" s="169">
        <v>0</v>
      </c>
      <c r="Y589" s="169">
        <f>X589*K589</f>
        <v>0</v>
      </c>
      <c r="Z589" s="169">
        <v>0</v>
      </c>
      <c r="AA589" s="170">
        <f>Z589*K589</f>
        <v>0</v>
      </c>
      <c r="AR589" s="22" t="s">
        <v>236</v>
      </c>
      <c r="AT589" s="22" t="s">
        <v>161</v>
      </c>
      <c r="AU589" s="22" t="s">
        <v>102</v>
      </c>
      <c r="AY589" s="22" t="s">
        <v>160</v>
      </c>
      <c r="BE589" s="107">
        <f>IF(U589="základní",N589,0)</f>
        <v>0</v>
      </c>
      <c r="BF589" s="107">
        <f>IF(U589="snížená",N589,0)</f>
        <v>0</v>
      </c>
      <c r="BG589" s="107">
        <f>IF(U589="zákl. přenesená",N589,0)</f>
        <v>0</v>
      </c>
      <c r="BH589" s="107">
        <f>IF(U589="sníž. přenesená",N589,0)</f>
        <v>0</v>
      </c>
      <c r="BI589" s="107">
        <f>IF(U589="nulová",N589,0)</f>
        <v>0</v>
      </c>
      <c r="BJ589" s="22" t="s">
        <v>25</v>
      </c>
      <c r="BK589" s="107">
        <f>ROUND(L589*K589,2)</f>
        <v>0</v>
      </c>
      <c r="BL589" s="22" t="s">
        <v>236</v>
      </c>
      <c r="BM589" s="22" t="s">
        <v>1272</v>
      </c>
    </row>
    <row r="590" spans="2:65" s="9" customFormat="1" ht="29.85" customHeight="1">
      <c r="B590" s="153"/>
      <c r="C590" s="154"/>
      <c r="D590" s="163" t="s">
        <v>132</v>
      </c>
      <c r="E590" s="163"/>
      <c r="F590" s="163"/>
      <c r="G590" s="163"/>
      <c r="H590" s="163"/>
      <c r="I590" s="163"/>
      <c r="J590" s="163"/>
      <c r="K590" s="163"/>
      <c r="L590" s="163"/>
      <c r="M590" s="163"/>
      <c r="N590" s="254">
        <f>BK590</f>
        <v>0</v>
      </c>
      <c r="O590" s="255"/>
      <c r="P590" s="255"/>
      <c r="Q590" s="255"/>
      <c r="R590" s="156"/>
      <c r="T590" s="157"/>
      <c r="U590" s="154"/>
      <c r="V590" s="154"/>
      <c r="W590" s="158">
        <f>SUM(W591:W592)</f>
        <v>0</v>
      </c>
      <c r="X590" s="154"/>
      <c r="Y590" s="158">
        <f>SUM(Y591:Y592)</f>
        <v>9.8999999999999991E-3</v>
      </c>
      <c r="Z590" s="154"/>
      <c r="AA590" s="159">
        <f>SUM(AA591:AA592)</f>
        <v>0</v>
      </c>
      <c r="AR590" s="160" t="s">
        <v>102</v>
      </c>
      <c r="AT590" s="161" t="s">
        <v>81</v>
      </c>
      <c r="AU590" s="161" t="s">
        <v>25</v>
      </c>
      <c r="AY590" s="160" t="s">
        <v>160</v>
      </c>
      <c r="BK590" s="162">
        <f>SUM(BK591:BK592)</f>
        <v>0</v>
      </c>
    </row>
    <row r="591" spans="2:65" s="1" customFormat="1" ht="38.25" customHeight="1">
      <c r="B591" s="37"/>
      <c r="C591" s="164" t="s">
        <v>1273</v>
      </c>
      <c r="D591" s="164" t="s">
        <v>161</v>
      </c>
      <c r="E591" s="165" t="s">
        <v>1274</v>
      </c>
      <c r="F591" s="259" t="s">
        <v>1275</v>
      </c>
      <c r="G591" s="259"/>
      <c r="H591" s="259"/>
      <c r="I591" s="259"/>
      <c r="J591" s="166" t="s">
        <v>164</v>
      </c>
      <c r="K591" s="167">
        <v>15</v>
      </c>
      <c r="L591" s="260">
        <v>0</v>
      </c>
      <c r="M591" s="261"/>
      <c r="N591" s="262">
        <f>ROUND(L591*K591,2)</f>
        <v>0</v>
      </c>
      <c r="O591" s="262"/>
      <c r="P591" s="262"/>
      <c r="Q591" s="262"/>
      <c r="R591" s="39"/>
      <c r="T591" s="168" t="s">
        <v>23</v>
      </c>
      <c r="U591" s="46" t="s">
        <v>47</v>
      </c>
      <c r="V591" s="38"/>
      <c r="W591" s="169">
        <f>V591*K591</f>
        <v>0</v>
      </c>
      <c r="X591" s="169">
        <v>5.0000000000000001E-4</v>
      </c>
      <c r="Y591" s="169">
        <f>X591*K591</f>
        <v>7.4999999999999997E-3</v>
      </c>
      <c r="Z591" s="169">
        <v>0</v>
      </c>
      <c r="AA591" s="170">
        <f>Z591*K591</f>
        <v>0</v>
      </c>
      <c r="AR591" s="22" t="s">
        <v>236</v>
      </c>
      <c r="AT591" s="22" t="s">
        <v>161</v>
      </c>
      <c r="AU591" s="22" t="s">
        <v>102</v>
      </c>
      <c r="AY591" s="22" t="s">
        <v>160</v>
      </c>
      <c r="BE591" s="107">
        <f>IF(U591="základní",N591,0)</f>
        <v>0</v>
      </c>
      <c r="BF591" s="107">
        <f>IF(U591="snížená",N591,0)</f>
        <v>0</v>
      </c>
      <c r="BG591" s="107">
        <f>IF(U591="zákl. přenesená",N591,0)</f>
        <v>0</v>
      </c>
      <c r="BH591" s="107">
        <f>IF(U591="sníž. přenesená",N591,0)</f>
        <v>0</v>
      </c>
      <c r="BI591" s="107">
        <f>IF(U591="nulová",N591,0)</f>
        <v>0</v>
      </c>
      <c r="BJ591" s="22" t="s">
        <v>25</v>
      </c>
      <c r="BK591" s="107">
        <f>ROUND(L591*K591,2)</f>
        <v>0</v>
      </c>
      <c r="BL591" s="22" t="s">
        <v>236</v>
      </c>
      <c r="BM591" s="22" t="s">
        <v>1276</v>
      </c>
    </row>
    <row r="592" spans="2:65" s="1" customFormat="1" ht="38.25" customHeight="1">
      <c r="B592" s="37"/>
      <c r="C592" s="164" t="s">
        <v>1277</v>
      </c>
      <c r="D592" s="164" t="s">
        <v>161</v>
      </c>
      <c r="E592" s="165" t="s">
        <v>1278</v>
      </c>
      <c r="F592" s="259" t="s">
        <v>1279</v>
      </c>
      <c r="G592" s="259"/>
      <c r="H592" s="259"/>
      <c r="I592" s="259"/>
      <c r="J592" s="166" t="s">
        <v>164</v>
      </c>
      <c r="K592" s="167">
        <v>80</v>
      </c>
      <c r="L592" s="260">
        <v>0</v>
      </c>
      <c r="M592" s="261"/>
      <c r="N592" s="262">
        <f>ROUND(L592*K592,2)</f>
        <v>0</v>
      </c>
      <c r="O592" s="262"/>
      <c r="P592" s="262"/>
      <c r="Q592" s="262"/>
      <c r="R592" s="39"/>
      <c r="T592" s="168" t="s">
        <v>23</v>
      </c>
      <c r="U592" s="46" t="s">
        <v>47</v>
      </c>
      <c r="V592" s="38"/>
      <c r="W592" s="169">
        <f>V592*K592</f>
        <v>0</v>
      </c>
      <c r="X592" s="169">
        <v>3.0000000000000001E-5</v>
      </c>
      <c r="Y592" s="169">
        <f>X592*K592</f>
        <v>2.4000000000000002E-3</v>
      </c>
      <c r="Z592" s="169">
        <v>0</v>
      </c>
      <c r="AA592" s="170">
        <f>Z592*K592</f>
        <v>0</v>
      </c>
      <c r="AR592" s="22" t="s">
        <v>236</v>
      </c>
      <c r="AT592" s="22" t="s">
        <v>161</v>
      </c>
      <c r="AU592" s="22" t="s">
        <v>102</v>
      </c>
      <c r="AY592" s="22" t="s">
        <v>160</v>
      </c>
      <c r="BE592" s="107">
        <f>IF(U592="základní",N592,0)</f>
        <v>0</v>
      </c>
      <c r="BF592" s="107">
        <f>IF(U592="snížená",N592,0)</f>
        <v>0</v>
      </c>
      <c r="BG592" s="107">
        <f>IF(U592="zákl. přenesená",N592,0)</f>
        <v>0</v>
      </c>
      <c r="BH592" s="107">
        <f>IF(U592="sníž. přenesená",N592,0)</f>
        <v>0</v>
      </c>
      <c r="BI592" s="107">
        <f>IF(U592="nulová",N592,0)</f>
        <v>0</v>
      </c>
      <c r="BJ592" s="22" t="s">
        <v>25</v>
      </c>
      <c r="BK592" s="107">
        <f>ROUND(L592*K592,2)</f>
        <v>0</v>
      </c>
      <c r="BL592" s="22" t="s">
        <v>236</v>
      </c>
      <c r="BM592" s="22" t="s">
        <v>1280</v>
      </c>
    </row>
    <row r="593" spans="2:65" s="9" customFormat="1" ht="29.85" customHeight="1">
      <c r="B593" s="153"/>
      <c r="C593" s="154"/>
      <c r="D593" s="163" t="s">
        <v>133</v>
      </c>
      <c r="E593" s="163"/>
      <c r="F593" s="163"/>
      <c r="G593" s="163"/>
      <c r="H593" s="163"/>
      <c r="I593" s="163"/>
      <c r="J593" s="163"/>
      <c r="K593" s="163"/>
      <c r="L593" s="163"/>
      <c r="M593" s="163"/>
      <c r="N593" s="254">
        <f>BK593</f>
        <v>0</v>
      </c>
      <c r="O593" s="255"/>
      <c r="P593" s="255"/>
      <c r="Q593" s="255"/>
      <c r="R593" s="156"/>
      <c r="T593" s="157"/>
      <c r="U593" s="154"/>
      <c r="V593" s="154"/>
      <c r="W593" s="158">
        <f>SUM(W594:W595)</f>
        <v>0</v>
      </c>
      <c r="X593" s="154"/>
      <c r="Y593" s="158">
        <f>SUM(Y594:Y595)</f>
        <v>2.5581920000000001E-2</v>
      </c>
      <c r="Z593" s="154"/>
      <c r="AA593" s="159">
        <f>SUM(AA594:AA595)</f>
        <v>0</v>
      </c>
      <c r="AR593" s="160" t="s">
        <v>102</v>
      </c>
      <c r="AT593" s="161" t="s">
        <v>81</v>
      </c>
      <c r="AU593" s="161" t="s">
        <v>25</v>
      </c>
      <c r="AY593" s="160" t="s">
        <v>160</v>
      </c>
      <c r="BK593" s="162">
        <f>SUM(BK594:BK595)</f>
        <v>0</v>
      </c>
    </row>
    <row r="594" spans="2:65" s="1" customFormat="1" ht="25.5" customHeight="1">
      <c r="B594" s="37"/>
      <c r="C594" s="164" t="s">
        <v>1281</v>
      </c>
      <c r="D594" s="164" t="s">
        <v>161</v>
      </c>
      <c r="E594" s="165" t="s">
        <v>1282</v>
      </c>
      <c r="F594" s="259" t="s">
        <v>1283</v>
      </c>
      <c r="G594" s="259"/>
      <c r="H594" s="259"/>
      <c r="I594" s="259"/>
      <c r="J594" s="166" t="s">
        <v>164</v>
      </c>
      <c r="K594" s="167">
        <v>52.207999999999998</v>
      </c>
      <c r="L594" s="260">
        <v>0</v>
      </c>
      <c r="M594" s="261"/>
      <c r="N594" s="262">
        <f>ROUND(L594*K594,2)</f>
        <v>0</v>
      </c>
      <c r="O594" s="262"/>
      <c r="P594" s="262"/>
      <c r="Q594" s="262"/>
      <c r="R594" s="39"/>
      <c r="T594" s="168" t="s">
        <v>23</v>
      </c>
      <c r="U594" s="46" t="s">
        <v>47</v>
      </c>
      <c r="V594" s="38"/>
      <c r="W594" s="169">
        <f>V594*K594</f>
        <v>0</v>
      </c>
      <c r="X594" s="169">
        <v>2.0000000000000001E-4</v>
      </c>
      <c r="Y594" s="169">
        <f>X594*K594</f>
        <v>1.0441600000000001E-2</v>
      </c>
      <c r="Z594" s="169">
        <v>0</v>
      </c>
      <c r="AA594" s="170">
        <f>Z594*K594</f>
        <v>0</v>
      </c>
      <c r="AR594" s="22" t="s">
        <v>236</v>
      </c>
      <c r="AT594" s="22" t="s">
        <v>161</v>
      </c>
      <c r="AU594" s="22" t="s">
        <v>102</v>
      </c>
      <c r="AY594" s="22" t="s">
        <v>160</v>
      </c>
      <c r="BE594" s="107">
        <f>IF(U594="základní",N594,0)</f>
        <v>0</v>
      </c>
      <c r="BF594" s="107">
        <f>IF(U594="snížená",N594,0)</f>
        <v>0</v>
      </c>
      <c r="BG594" s="107">
        <f>IF(U594="zákl. přenesená",N594,0)</f>
        <v>0</v>
      </c>
      <c r="BH594" s="107">
        <f>IF(U594="sníž. přenesená",N594,0)</f>
        <v>0</v>
      </c>
      <c r="BI594" s="107">
        <f>IF(U594="nulová",N594,0)</f>
        <v>0</v>
      </c>
      <c r="BJ594" s="22" t="s">
        <v>25</v>
      </c>
      <c r="BK594" s="107">
        <f>ROUND(L594*K594,2)</f>
        <v>0</v>
      </c>
      <c r="BL594" s="22" t="s">
        <v>236</v>
      </c>
      <c r="BM594" s="22" t="s">
        <v>1284</v>
      </c>
    </row>
    <row r="595" spans="2:65" s="1" customFormat="1" ht="38.25" customHeight="1">
      <c r="B595" s="37"/>
      <c r="C595" s="164" t="s">
        <v>1285</v>
      </c>
      <c r="D595" s="164" t="s">
        <v>161</v>
      </c>
      <c r="E595" s="165" t="s">
        <v>1286</v>
      </c>
      <c r="F595" s="259" t="s">
        <v>1287</v>
      </c>
      <c r="G595" s="259"/>
      <c r="H595" s="259"/>
      <c r="I595" s="259"/>
      <c r="J595" s="166" t="s">
        <v>164</v>
      </c>
      <c r="K595" s="167">
        <v>52.207999999999998</v>
      </c>
      <c r="L595" s="260">
        <v>0</v>
      </c>
      <c r="M595" s="261"/>
      <c r="N595" s="262">
        <f>ROUND(L595*K595,2)</f>
        <v>0</v>
      </c>
      <c r="O595" s="262"/>
      <c r="P595" s="262"/>
      <c r="Q595" s="262"/>
      <c r="R595" s="39"/>
      <c r="T595" s="168" t="s">
        <v>23</v>
      </c>
      <c r="U595" s="46" t="s">
        <v>47</v>
      </c>
      <c r="V595" s="38"/>
      <c r="W595" s="169">
        <f>V595*K595</f>
        <v>0</v>
      </c>
      <c r="X595" s="169">
        <v>2.9E-4</v>
      </c>
      <c r="Y595" s="169">
        <f>X595*K595</f>
        <v>1.5140319999999999E-2</v>
      </c>
      <c r="Z595" s="169">
        <v>0</v>
      </c>
      <c r="AA595" s="170">
        <f>Z595*K595</f>
        <v>0</v>
      </c>
      <c r="AR595" s="22" t="s">
        <v>236</v>
      </c>
      <c r="AT595" s="22" t="s">
        <v>161</v>
      </c>
      <c r="AU595" s="22" t="s">
        <v>102</v>
      </c>
      <c r="AY595" s="22" t="s">
        <v>160</v>
      </c>
      <c r="BE595" s="107">
        <f>IF(U595="základní",N595,0)</f>
        <v>0</v>
      </c>
      <c r="BF595" s="107">
        <f>IF(U595="snížená",N595,0)</f>
        <v>0</v>
      </c>
      <c r="BG595" s="107">
        <f>IF(U595="zákl. přenesená",N595,0)</f>
        <v>0</v>
      </c>
      <c r="BH595" s="107">
        <f>IF(U595="sníž. přenesená",N595,0)</f>
        <v>0</v>
      </c>
      <c r="BI595" s="107">
        <f>IF(U595="nulová",N595,0)</f>
        <v>0</v>
      </c>
      <c r="BJ595" s="22" t="s">
        <v>25</v>
      </c>
      <c r="BK595" s="107">
        <f>ROUND(L595*K595,2)</f>
        <v>0</v>
      </c>
      <c r="BL595" s="22" t="s">
        <v>236</v>
      </c>
      <c r="BM595" s="22" t="s">
        <v>1288</v>
      </c>
    </row>
    <row r="596" spans="2:65" s="9" customFormat="1" ht="37.35" customHeight="1">
      <c r="B596" s="153"/>
      <c r="C596" s="154"/>
      <c r="D596" s="155" t="s">
        <v>134</v>
      </c>
      <c r="E596" s="155"/>
      <c r="F596" s="155"/>
      <c r="G596" s="155"/>
      <c r="H596" s="155"/>
      <c r="I596" s="155"/>
      <c r="J596" s="155"/>
      <c r="K596" s="155"/>
      <c r="L596" s="155"/>
      <c r="M596" s="155"/>
      <c r="N596" s="256">
        <f>BK596</f>
        <v>0</v>
      </c>
      <c r="O596" s="257"/>
      <c r="P596" s="257"/>
      <c r="Q596" s="257"/>
      <c r="R596" s="156"/>
      <c r="T596" s="157"/>
      <c r="U596" s="154"/>
      <c r="V596" s="154"/>
      <c r="W596" s="158">
        <f>W597+W603</f>
        <v>0</v>
      </c>
      <c r="X596" s="154"/>
      <c r="Y596" s="158">
        <f>Y597+Y603</f>
        <v>0</v>
      </c>
      <c r="Z596" s="154"/>
      <c r="AA596" s="159">
        <f>AA597+AA603</f>
        <v>0</v>
      </c>
      <c r="AR596" s="160" t="s">
        <v>183</v>
      </c>
      <c r="AT596" s="161" t="s">
        <v>81</v>
      </c>
      <c r="AU596" s="161" t="s">
        <v>82</v>
      </c>
      <c r="AY596" s="160" t="s">
        <v>160</v>
      </c>
      <c r="BK596" s="162">
        <f>BK597+BK603</f>
        <v>0</v>
      </c>
    </row>
    <row r="597" spans="2:65" s="9" customFormat="1" ht="19.899999999999999" customHeight="1">
      <c r="B597" s="153"/>
      <c r="C597" s="154"/>
      <c r="D597" s="163" t="s">
        <v>135</v>
      </c>
      <c r="E597" s="163"/>
      <c r="F597" s="163"/>
      <c r="G597" s="163"/>
      <c r="H597" s="163"/>
      <c r="I597" s="163"/>
      <c r="J597" s="163"/>
      <c r="K597" s="163"/>
      <c r="L597" s="163"/>
      <c r="M597" s="163"/>
      <c r="N597" s="267">
        <f>BK597</f>
        <v>0</v>
      </c>
      <c r="O597" s="268"/>
      <c r="P597" s="268"/>
      <c r="Q597" s="268"/>
      <c r="R597" s="156"/>
      <c r="T597" s="157"/>
      <c r="U597" s="154"/>
      <c r="V597" s="154"/>
      <c r="W597" s="158">
        <f>SUM(W598:W602)</f>
        <v>0</v>
      </c>
      <c r="X597" s="154"/>
      <c r="Y597" s="158">
        <f>SUM(Y598:Y602)</f>
        <v>0</v>
      </c>
      <c r="Z597" s="154"/>
      <c r="AA597" s="159">
        <f>SUM(AA598:AA602)</f>
        <v>0</v>
      </c>
      <c r="AR597" s="160" t="s">
        <v>183</v>
      </c>
      <c r="AT597" s="161" t="s">
        <v>81</v>
      </c>
      <c r="AU597" s="161" t="s">
        <v>25</v>
      </c>
      <c r="AY597" s="160" t="s">
        <v>160</v>
      </c>
      <c r="BK597" s="162">
        <f>SUM(BK598:BK602)</f>
        <v>0</v>
      </c>
    </row>
    <row r="598" spans="2:65" s="1" customFormat="1" ht="38.25" customHeight="1">
      <c r="B598" s="37"/>
      <c r="C598" s="164" t="s">
        <v>1289</v>
      </c>
      <c r="D598" s="164" t="s">
        <v>161</v>
      </c>
      <c r="E598" s="165" t="s">
        <v>1290</v>
      </c>
      <c r="F598" s="259" t="s">
        <v>1291</v>
      </c>
      <c r="G598" s="259"/>
      <c r="H598" s="259"/>
      <c r="I598" s="259"/>
      <c r="J598" s="166" t="s">
        <v>1292</v>
      </c>
      <c r="K598" s="167">
        <v>1</v>
      </c>
      <c r="L598" s="260">
        <v>0</v>
      </c>
      <c r="M598" s="261"/>
      <c r="N598" s="262">
        <f>ROUND(L598*K598,2)</f>
        <v>0</v>
      </c>
      <c r="O598" s="262"/>
      <c r="P598" s="262"/>
      <c r="Q598" s="262"/>
      <c r="R598" s="39"/>
      <c r="T598" s="168" t="s">
        <v>23</v>
      </c>
      <c r="U598" s="46" t="s">
        <v>47</v>
      </c>
      <c r="V598" s="38"/>
      <c r="W598" s="169">
        <f>V598*K598</f>
        <v>0</v>
      </c>
      <c r="X598" s="169">
        <v>0</v>
      </c>
      <c r="Y598" s="169">
        <f>X598*K598</f>
        <v>0</v>
      </c>
      <c r="Z598" s="169">
        <v>0</v>
      </c>
      <c r="AA598" s="170">
        <f>Z598*K598</f>
        <v>0</v>
      </c>
      <c r="AR598" s="22" t="s">
        <v>1293</v>
      </c>
      <c r="AT598" s="22" t="s">
        <v>161</v>
      </c>
      <c r="AU598" s="22" t="s">
        <v>102</v>
      </c>
      <c r="AY598" s="22" t="s">
        <v>160</v>
      </c>
      <c r="BE598" s="107">
        <f>IF(U598="základní",N598,0)</f>
        <v>0</v>
      </c>
      <c r="BF598" s="107">
        <f>IF(U598="snížená",N598,0)</f>
        <v>0</v>
      </c>
      <c r="BG598" s="107">
        <f>IF(U598="zákl. přenesená",N598,0)</f>
        <v>0</v>
      </c>
      <c r="BH598" s="107">
        <f>IF(U598="sníž. přenesená",N598,0)</f>
        <v>0</v>
      </c>
      <c r="BI598" s="107">
        <f>IF(U598="nulová",N598,0)</f>
        <v>0</v>
      </c>
      <c r="BJ598" s="22" t="s">
        <v>25</v>
      </c>
      <c r="BK598" s="107">
        <f>ROUND(L598*K598,2)</f>
        <v>0</v>
      </c>
      <c r="BL598" s="22" t="s">
        <v>1293</v>
      </c>
      <c r="BM598" s="22" t="s">
        <v>1294</v>
      </c>
    </row>
    <row r="599" spans="2:65" s="1" customFormat="1" ht="38.25" customHeight="1">
      <c r="B599" s="37"/>
      <c r="C599" s="164" t="s">
        <v>1295</v>
      </c>
      <c r="D599" s="164" t="s">
        <v>161</v>
      </c>
      <c r="E599" s="165" t="s">
        <v>1296</v>
      </c>
      <c r="F599" s="259" t="s">
        <v>1297</v>
      </c>
      <c r="G599" s="259"/>
      <c r="H599" s="259"/>
      <c r="I599" s="259"/>
      <c r="J599" s="166" t="s">
        <v>1292</v>
      </c>
      <c r="K599" s="167">
        <v>1</v>
      </c>
      <c r="L599" s="260">
        <v>0</v>
      </c>
      <c r="M599" s="261"/>
      <c r="N599" s="262">
        <f>ROUND(L599*K599,2)</f>
        <v>0</v>
      </c>
      <c r="O599" s="262"/>
      <c r="P599" s="262"/>
      <c r="Q599" s="262"/>
      <c r="R599" s="39"/>
      <c r="T599" s="168" t="s">
        <v>23</v>
      </c>
      <c r="U599" s="46" t="s">
        <v>47</v>
      </c>
      <c r="V599" s="38"/>
      <c r="W599" s="169">
        <f>V599*K599</f>
        <v>0</v>
      </c>
      <c r="X599" s="169">
        <v>0</v>
      </c>
      <c r="Y599" s="169">
        <f>X599*K599</f>
        <v>0</v>
      </c>
      <c r="Z599" s="169">
        <v>0</v>
      </c>
      <c r="AA599" s="170">
        <f>Z599*K599</f>
        <v>0</v>
      </c>
      <c r="AR599" s="22" t="s">
        <v>1293</v>
      </c>
      <c r="AT599" s="22" t="s">
        <v>161</v>
      </c>
      <c r="AU599" s="22" t="s">
        <v>102</v>
      </c>
      <c r="AY599" s="22" t="s">
        <v>160</v>
      </c>
      <c r="BE599" s="107">
        <f>IF(U599="základní",N599,0)</f>
        <v>0</v>
      </c>
      <c r="BF599" s="107">
        <f>IF(U599="snížená",N599,0)</f>
        <v>0</v>
      </c>
      <c r="BG599" s="107">
        <f>IF(U599="zákl. přenesená",N599,0)</f>
        <v>0</v>
      </c>
      <c r="BH599" s="107">
        <f>IF(U599="sníž. přenesená",N599,0)</f>
        <v>0</v>
      </c>
      <c r="BI599" s="107">
        <f>IF(U599="nulová",N599,0)</f>
        <v>0</v>
      </c>
      <c r="BJ599" s="22" t="s">
        <v>25</v>
      </c>
      <c r="BK599" s="107">
        <f>ROUND(L599*K599,2)</f>
        <v>0</v>
      </c>
      <c r="BL599" s="22" t="s">
        <v>1293</v>
      </c>
      <c r="BM599" s="22" t="s">
        <v>1298</v>
      </c>
    </row>
    <row r="600" spans="2:65" s="1" customFormat="1" ht="25.5" customHeight="1">
      <c r="B600" s="37"/>
      <c r="C600" s="164" t="s">
        <v>1299</v>
      </c>
      <c r="D600" s="164" t="s">
        <v>161</v>
      </c>
      <c r="E600" s="165" t="s">
        <v>1300</v>
      </c>
      <c r="F600" s="259" t="s">
        <v>1301</v>
      </c>
      <c r="G600" s="259"/>
      <c r="H600" s="259"/>
      <c r="I600" s="259"/>
      <c r="J600" s="166" t="s">
        <v>1292</v>
      </c>
      <c r="K600" s="167">
        <v>1</v>
      </c>
      <c r="L600" s="260">
        <v>0</v>
      </c>
      <c r="M600" s="261"/>
      <c r="N600" s="262">
        <f>ROUND(L600*K600,2)</f>
        <v>0</v>
      </c>
      <c r="O600" s="262"/>
      <c r="P600" s="262"/>
      <c r="Q600" s="262"/>
      <c r="R600" s="39"/>
      <c r="T600" s="168" t="s">
        <v>23</v>
      </c>
      <c r="U600" s="46" t="s">
        <v>47</v>
      </c>
      <c r="V600" s="38"/>
      <c r="W600" s="169">
        <f>V600*K600</f>
        <v>0</v>
      </c>
      <c r="X600" s="169">
        <v>0</v>
      </c>
      <c r="Y600" s="169">
        <f>X600*K600</f>
        <v>0</v>
      </c>
      <c r="Z600" s="169">
        <v>0</v>
      </c>
      <c r="AA600" s="170">
        <f>Z600*K600</f>
        <v>0</v>
      </c>
      <c r="AR600" s="22" t="s">
        <v>1293</v>
      </c>
      <c r="AT600" s="22" t="s">
        <v>161</v>
      </c>
      <c r="AU600" s="22" t="s">
        <v>102</v>
      </c>
      <c r="AY600" s="22" t="s">
        <v>160</v>
      </c>
      <c r="BE600" s="107">
        <f>IF(U600="základní",N600,0)</f>
        <v>0</v>
      </c>
      <c r="BF600" s="107">
        <f>IF(U600="snížená",N600,0)</f>
        <v>0</v>
      </c>
      <c r="BG600" s="107">
        <f>IF(U600="zákl. přenesená",N600,0)</f>
        <v>0</v>
      </c>
      <c r="BH600" s="107">
        <f>IF(U600="sníž. přenesená",N600,0)</f>
        <v>0</v>
      </c>
      <c r="BI600" s="107">
        <f>IF(U600="nulová",N600,0)</f>
        <v>0</v>
      </c>
      <c r="BJ600" s="22" t="s">
        <v>25</v>
      </c>
      <c r="BK600" s="107">
        <f>ROUND(L600*K600,2)</f>
        <v>0</v>
      </c>
      <c r="BL600" s="22" t="s">
        <v>1293</v>
      </c>
      <c r="BM600" s="22" t="s">
        <v>1302</v>
      </c>
    </row>
    <row r="601" spans="2:65" s="1" customFormat="1" ht="25.5" customHeight="1">
      <c r="B601" s="37"/>
      <c r="C601" s="164" t="s">
        <v>1303</v>
      </c>
      <c r="D601" s="164" t="s">
        <v>161</v>
      </c>
      <c r="E601" s="165" t="s">
        <v>209</v>
      </c>
      <c r="F601" s="259" t="s">
        <v>1304</v>
      </c>
      <c r="G601" s="259"/>
      <c r="H601" s="259"/>
      <c r="I601" s="259"/>
      <c r="J601" s="166" t="s">
        <v>1305</v>
      </c>
      <c r="K601" s="167">
        <v>1</v>
      </c>
      <c r="L601" s="260">
        <v>0</v>
      </c>
      <c r="M601" s="261"/>
      <c r="N601" s="262">
        <f>ROUND(L601*K601,2)</f>
        <v>0</v>
      </c>
      <c r="O601" s="262"/>
      <c r="P601" s="262"/>
      <c r="Q601" s="262"/>
      <c r="R601" s="39"/>
      <c r="T601" s="168" t="s">
        <v>23</v>
      </c>
      <c r="U601" s="46" t="s">
        <v>47</v>
      </c>
      <c r="V601" s="38"/>
      <c r="W601" s="169">
        <f>V601*K601</f>
        <v>0</v>
      </c>
      <c r="X601" s="169">
        <v>0</v>
      </c>
      <c r="Y601" s="169">
        <f>X601*K601</f>
        <v>0</v>
      </c>
      <c r="Z601" s="169">
        <v>0</v>
      </c>
      <c r="AA601" s="170">
        <f>Z601*K601</f>
        <v>0</v>
      </c>
      <c r="AR601" s="22" t="s">
        <v>1306</v>
      </c>
      <c r="AT601" s="22" t="s">
        <v>161</v>
      </c>
      <c r="AU601" s="22" t="s">
        <v>102</v>
      </c>
      <c r="AY601" s="22" t="s">
        <v>160</v>
      </c>
      <c r="BE601" s="107">
        <f>IF(U601="základní",N601,0)</f>
        <v>0</v>
      </c>
      <c r="BF601" s="107">
        <f>IF(U601="snížená",N601,0)</f>
        <v>0</v>
      </c>
      <c r="BG601" s="107">
        <f>IF(U601="zákl. přenesená",N601,0)</f>
        <v>0</v>
      </c>
      <c r="BH601" s="107">
        <f>IF(U601="sníž. přenesená",N601,0)</f>
        <v>0</v>
      </c>
      <c r="BI601" s="107">
        <f>IF(U601="nulová",N601,0)</f>
        <v>0</v>
      </c>
      <c r="BJ601" s="22" t="s">
        <v>25</v>
      </c>
      <c r="BK601" s="107">
        <f>ROUND(L601*K601,2)</f>
        <v>0</v>
      </c>
      <c r="BL601" s="22" t="s">
        <v>1306</v>
      </c>
      <c r="BM601" s="22" t="s">
        <v>1307</v>
      </c>
    </row>
    <row r="602" spans="2:65" s="1" customFormat="1" ht="16.5" customHeight="1">
      <c r="B602" s="37"/>
      <c r="C602" s="164" t="s">
        <v>1308</v>
      </c>
      <c r="D602" s="164" t="s">
        <v>161</v>
      </c>
      <c r="E602" s="165" t="s">
        <v>214</v>
      </c>
      <c r="F602" s="259" t="s">
        <v>1309</v>
      </c>
      <c r="G602" s="259"/>
      <c r="H602" s="259"/>
      <c r="I602" s="259"/>
      <c r="J602" s="166" t="s">
        <v>1305</v>
      </c>
      <c r="K602" s="167">
        <v>1</v>
      </c>
      <c r="L602" s="260">
        <v>0</v>
      </c>
      <c r="M602" s="261"/>
      <c r="N602" s="262">
        <f>ROUND(L602*K602,2)</f>
        <v>0</v>
      </c>
      <c r="O602" s="262"/>
      <c r="P602" s="262"/>
      <c r="Q602" s="262"/>
      <c r="R602" s="39"/>
      <c r="T602" s="168" t="s">
        <v>23</v>
      </c>
      <c r="U602" s="46" t="s">
        <v>47</v>
      </c>
      <c r="V602" s="38"/>
      <c r="W602" s="169">
        <f>V602*K602</f>
        <v>0</v>
      </c>
      <c r="X602" s="169">
        <v>0</v>
      </c>
      <c r="Y602" s="169">
        <f>X602*K602</f>
        <v>0</v>
      </c>
      <c r="Z602" s="169">
        <v>0</v>
      </c>
      <c r="AA602" s="170">
        <f>Z602*K602</f>
        <v>0</v>
      </c>
      <c r="AR602" s="22" t="s">
        <v>1306</v>
      </c>
      <c r="AT602" s="22" t="s">
        <v>161</v>
      </c>
      <c r="AU602" s="22" t="s">
        <v>102</v>
      </c>
      <c r="AY602" s="22" t="s">
        <v>160</v>
      </c>
      <c r="BE602" s="107">
        <f>IF(U602="základní",N602,0)</f>
        <v>0</v>
      </c>
      <c r="BF602" s="107">
        <f>IF(U602="snížená",N602,0)</f>
        <v>0</v>
      </c>
      <c r="BG602" s="107">
        <f>IF(U602="zákl. přenesená",N602,0)</f>
        <v>0</v>
      </c>
      <c r="BH602" s="107">
        <f>IF(U602="sníž. přenesená",N602,0)</f>
        <v>0</v>
      </c>
      <c r="BI602" s="107">
        <f>IF(U602="nulová",N602,0)</f>
        <v>0</v>
      </c>
      <c r="BJ602" s="22" t="s">
        <v>25</v>
      </c>
      <c r="BK602" s="107">
        <f>ROUND(L602*K602,2)</f>
        <v>0</v>
      </c>
      <c r="BL602" s="22" t="s">
        <v>1306</v>
      </c>
      <c r="BM602" s="22" t="s">
        <v>1310</v>
      </c>
    </row>
    <row r="603" spans="2:65" s="9" customFormat="1" ht="29.85" customHeight="1">
      <c r="B603" s="153"/>
      <c r="C603" s="154"/>
      <c r="D603" s="163" t="s">
        <v>136</v>
      </c>
      <c r="E603" s="163"/>
      <c r="F603" s="163"/>
      <c r="G603" s="163"/>
      <c r="H603" s="163"/>
      <c r="I603" s="163"/>
      <c r="J603" s="163"/>
      <c r="K603" s="163"/>
      <c r="L603" s="163"/>
      <c r="M603" s="163"/>
      <c r="N603" s="254">
        <f>BK603</f>
        <v>0</v>
      </c>
      <c r="O603" s="255"/>
      <c r="P603" s="255"/>
      <c r="Q603" s="255"/>
      <c r="R603" s="156"/>
      <c r="T603" s="157"/>
      <c r="U603" s="154"/>
      <c r="V603" s="154"/>
      <c r="W603" s="158">
        <f>W604</f>
        <v>0</v>
      </c>
      <c r="X603" s="154"/>
      <c r="Y603" s="158">
        <f>Y604</f>
        <v>0</v>
      </c>
      <c r="Z603" s="154"/>
      <c r="AA603" s="159">
        <f>AA604</f>
        <v>0</v>
      </c>
      <c r="AR603" s="160" t="s">
        <v>183</v>
      </c>
      <c r="AT603" s="161" t="s">
        <v>81</v>
      </c>
      <c r="AU603" s="161" t="s">
        <v>25</v>
      </c>
      <c r="AY603" s="160" t="s">
        <v>160</v>
      </c>
      <c r="BK603" s="162">
        <f>BK604</f>
        <v>0</v>
      </c>
    </row>
    <row r="604" spans="2:65" s="1" customFormat="1" ht="16.5" customHeight="1">
      <c r="B604" s="37"/>
      <c r="C604" s="164" t="s">
        <v>1311</v>
      </c>
      <c r="D604" s="164" t="s">
        <v>161</v>
      </c>
      <c r="E604" s="165" t="s">
        <v>1312</v>
      </c>
      <c r="F604" s="259" t="s">
        <v>1313</v>
      </c>
      <c r="G604" s="259"/>
      <c r="H604" s="259"/>
      <c r="I604" s="259"/>
      <c r="J604" s="166" t="s">
        <v>1314</v>
      </c>
      <c r="K604" s="206">
        <v>0</v>
      </c>
      <c r="L604" s="260">
        <v>0</v>
      </c>
      <c r="M604" s="261"/>
      <c r="N604" s="262">
        <f>ROUND(L604*K604,2)</f>
        <v>0</v>
      </c>
      <c r="O604" s="262"/>
      <c r="P604" s="262"/>
      <c r="Q604" s="262"/>
      <c r="R604" s="39"/>
      <c r="T604" s="168" t="s">
        <v>23</v>
      </c>
      <c r="U604" s="46" t="s">
        <v>47</v>
      </c>
      <c r="V604" s="38"/>
      <c r="W604" s="169">
        <f>V604*K604</f>
        <v>0</v>
      </c>
      <c r="X604" s="169">
        <v>0</v>
      </c>
      <c r="Y604" s="169">
        <f>X604*K604</f>
        <v>0</v>
      </c>
      <c r="Z604" s="169">
        <v>0</v>
      </c>
      <c r="AA604" s="170">
        <f>Z604*K604</f>
        <v>0</v>
      </c>
      <c r="AR604" s="22" t="s">
        <v>1306</v>
      </c>
      <c r="AT604" s="22" t="s">
        <v>161</v>
      </c>
      <c r="AU604" s="22" t="s">
        <v>102</v>
      </c>
      <c r="AY604" s="22" t="s">
        <v>160</v>
      </c>
      <c r="BE604" s="107">
        <f>IF(U604="základní",N604,0)</f>
        <v>0</v>
      </c>
      <c r="BF604" s="107">
        <f>IF(U604="snížená",N604,0)</f>
        <v>0</v>
      </c>
      <c r="BG604" s="107">
        <f>IF(U604="zákl. přenesená",N604,0)</f>
        <v>0</v>
      </c>
      <c r="BH604" s="107">
        <f>IF(U604="sníž. přenesená",N604,0)</f>
        <v>0</v>
      </c>
      <c r="BI604" s="107">
        <f>IF(U604="nulová",N604,0)</f>
        <v>0</v>
      </c>
      <c r="BJ604" s="22" t="s">
        <v>25</v>
      </c>
      <c r="BK604" s="107">
        <f>ROUND(L604*K604,2)</f>
        <v>0</v>
      </c>
      <c r="BL604" s="22" t="s">
        <v>1306</v>
      </c>
      <c r="BM604" s="22" t="s">
        <v>1315</v>
      </c>
    </row>
    <row r="605" spans="2:65" s="1" customFormat="1" ht="49.9" hidden="1" customHeight="1">
      <c r="B605" s="37"/>
      <c r="C605" s="38"/>
      <c r="D605" s="155" t="s">
        <v>1316</v>
      </c>
      <c r="E605" s="38"/>
      <c r="F605" s="38"/>
      <c r="G605" s="38"/>
      <c r="H605" s="38"/>
      <c r="I605" s="38"/>
      <c r="J605" s="38"/>
      <c r="K605" s="38"/>
      <c r="L605" s="38"/>
      <c r="M605" s="38"/>
      <c r="N605" s="256">
        <f>BK605</f>
        <v>0</v>
      </c>
      <c r="O605" s="257"/>
      <c r="P605" s="257"/>
      <c r="Q605" s="257"/>
      <c r="R605" s="39"/>
      <c r="T605" s="144"/>
      <c r="U605" s="58"/>
      <c r="V605" s="58"/>
      <c r="W605" s="58"/>
      <c r="X605" s="58"/>
      <c r="Y605" s="58"/>
      <c r="Z605" s="58"/>
      <c r="AA605" s="60"/>
      <c r="AT605" s="22" t="s">
        <v>81</v>
      </c>
      <c r="AU605" s="22" t="s">
        <v>82</v>
      </c>
      <c r="AY605" s="22" t="s">
        <v>1317</v>
      </c>
      <c r="BK605" s="107">
        <v>0</v>
      </c>
    </row>
    <row r="606" spans="2:65" s="1" customFormat="1" ht="6.95" customHeight="1">
      <c r="B606" s="61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3"/>
    </row>
  </sheetData>
  <sheetProtection algorithmName="SHA-512" hashValue="UFxZ6CfW5pIcXWjIAXUPHp7IsmWGqc2GCKO8nryEx4yJ3CyfnE/m+J8R7/agh+uS2e03k19CZOTwsqplnXqQRg==" saltValue="qmEmW0OpN+qJaANwfY2VQUPukplpyYc2kGNBcIiSNZIupxZyyp4WB23S4q55mtQLhavsNgUKqWMC1UuHFBiReA==" spinCount="10" sheet="1" objects="1" scenarios="1" formatColumns="0" formatRows="0"/>
  <mergeCells count="1060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D121:H121"/>
    <mergeCell ref="N121:Q121"/>
    <mergeCell ref="N122:Q122"/>
    <mergeCell ref="L124:Q124"/>
    <mergeCell ref="C130:Q130"/>
    <mergeCell ref="F132:P132"/>
    <mergeCell ref="M134:P134"/>
    <mergeCell ref="M136:Q136"/>
    <mergeCell ref="M137:Q137"/>
    <mergeCell ref="F139:I139"/>
    <mergeCell ref="L139:M139"/>
    <mergeCell ref="N139:Q139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L184:M184"/>
    <mergeCell ref="N184:Q184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F196:I196"/>
    <mergeCell ref="F197:I197"/>
    <mergeCell ref="F198:I198"/>
    <mergeCell ref="F199:I199"/>
    <mergeCell ref="F200:I200"/>
    <mergeCell ref="L200:M200"/>
    <mergeCell ref="N200:Q200"/>
    <mergeCell ref="F201:I201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13:I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L239:M239"/>
    <mergeCell ref="N239:Q239"/>
    <mergeCell ref="F240:I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L265:M265"/>
    <mergeCell ref="N265:Q265"/>
    <mergeCell ref="F266:I266"/>
    <mergeCell ref="F267:I267"/>
    <mergeCell ref="F268:I268"/>
    <mergeCell ref="F269:I269"/>
    <mergeCell ref="F270:I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F285:I285"/>
    <mergeCell ref="L285:M285"/>
    <mergeCell ref="N285:Q285"/>
    <mergeCell ref="F286:I286"/>
    <mergeCell ref="L286:M286"/>
    <mergeCell ref="N286:Q286"/>
    <mergeCell ref="F288:I288"/>
    <mergeCell ref="L288:M288"/>
    <mergeCell ref="N288:Q288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94:I294"/>
    <mergeCell ref="F295:I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F303:I303"/>
    <mergeCell ref="F304:I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F317:I317"/>
    <mergeCell ref="F318:I318"/>
    <mergeCell ref="L318:M318"/>
    <mergeCell ref="N318:Q318"/>
    <mergeCell ref="F319:I319"/>
    <mergeCell ref="F320:I320"/>
    <mergeCell ref="L320:M320"/>
    <mergeCell ref="N320:Q320"/>
    <mergeCell ref="F321:I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F326:I326"/>
    <mergeCell ref="F327:I327"/>
    <mergeCell ref="L327:M327"/>
    <mergeCell ref="N327:Q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32:I332"/>
    <mergeCell ref="F333:I333"/>
    <mergeCell ref="L333:M333"/>
    <mergeCell ref="N333:Q333"/>
    <mergeCell ref="F334:I334"/>
    <mergeCell ref="L334:M334"/>
    <mergeCell ref="N334:Q334"/>
    <mergeCell ref="F335:I335"/>
    <mergeCell ref="F336:I336"/>
    <mergeCell ref="F337:I337"/>
    <mergeCell ref="F338:I338"/>
    <mergeCell ref="F339:I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F352:I352"/>
    <mergeCell ref="L352:M352"/>
    <mergeCell ref="N352:Q352"/>
    <mergeCell ref="F353:I353"/>
    <mergeCell ref="F354:I354"/>
    <mergeCell ref="F356:I356"/>
    <mergeCell ref="L356:M356"/>
    <mergeCell ref="N356:Q356"/>
    <mergeCell ref="F357:I357"/>
    <mergeCell ref="L357:M357"/>
    <mergeCell ref="N357:Q357"/>
    <mergeCell ref="F358:I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F366:I366"/>
    <mergeCell ref="L366:M366"/>
    <mergeCell ref="N366:Q366"/>
    <mergeCell ref="F369:I369"/>
    <mergeCell ref="L369:M369"/>
    <mergeCell ref="N369:Q369"/>
    <mergeCell ref="F370:I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5:I375"/>
    <mergeCell ref="L375:M375"/>
    <mergeCell ref="N375:Q375"/>
    <mergeCell ref="F376:I376"/>
    <mergeCell ref="F377:I377"/>
    <mergeCell ref="F378:I378"/>
    <mergeCell ref="L378:M378"/>
    <mergeCell ref="N378:Q378"/>
    <mergeCell ref="F379:I379"/>
    <mergeCell ref="F380:I380"/>
    <mergeCell ref="L380:M380"/>
    <mergeCell ref="N380:Q380"/>
    <mergeCell ref="F381:I381"/>
    <mergeCell ref="F382:I382"/>
    <mergeCell ref="L382:M382"/>
    <mergeCell ref="N382:Q382"/>
    <mergeCell ref="F383:I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89:I389"/>
    <mergeCell ref="L389:M389"/>
    <mergeCell ref="N389:Q389"/>
    <mergeCell ref="F390:I390"/>
    <mergeCell ref="F391:I391"/>
    <mergeCell ref="F392:I392"/>
    <mergeCell ref="F393:I393"/>
    <mergeCell ref="F394:I394"/>
    <mergeCell ref="F395:I395"/>
    <mergeCell ref="L395:M395"/>
    <mergeCell ref="N395:Q395"/>
    <mergeCell ref="F396:I396"/>
    <mergeCell ref="F397:I397"/>
    <mergeCell ref="L397:M397"/>
    <mergeCell ref="N397:Q397"/>
    <mergeCell ref="F398:I398"/>
    <mergeCell ref="F399:I399"/>
    <mergeCell ref="L399:M399"/>
    <mergeCell ref="N399:Q399"/>
    <mergeCell ref="F400:I400"/>
    <mergeCell ref="F401:I401"/>
    <mergeCell ref="F402:I402"/>
    <mergeCell ref="L402:M402"/>
    <mergeCell ref="N402:Q402"/>
    <mergeCell ref="F403:I403"/>
    <mergeCell ref="L403:M403"/>
    <mergeCell ref="N403:Q403"/>
    <mergeCell ref="F404:I404"/>
    <mergeCell ref="F405:I405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12:I412"/>
    <mergeCell ref="F413:I413"/>
    <mergeCell ref="F414:I414"/>
    <mergeCell ref="L414:M414"/>
    <mergeCell ref="N414:Q414"/>
    <mergeCell ref="F415:I415"/>
    <mergeCell ref="L415:M415"/>
    <mergeCell ref="N415:Q415"/>
    <mergeCell ref="F416:I416"/>
    <mergeCell ref="F417:I417"/>
    <mergeCell ref="F418:I418"/>
    <mergeCell ref="L418:M418"/>
    <mergeCell ref="N418:Q418"/>
    <mergeCell ref="F419:I419"/>
    <mergeCell ref="L419:M419"/>
    <mergeCell ref="N419:Q419"/>
    <mergeCell ref="F421:I421"/>
    <mergeCell ref="L421:M421"/>
    <mergeCell ref="N421:Q421"/>
    <mergeCell ref="F423:I423"/>
    <mergeCell ref="L423:M423"/>
    <mergeCell ref="N423:Q423"/>
    <mergeCell ref="F424:I424"/>
    <mergeCell ref="L424:M424"/>
    <mergeCell ref="N424:Q424"/>
    <mergeCell ref="F426:I426"/>
    <mergeCell ref="L426:M426"/>
    <mergeCell ref="N426:Q426"/>
    <mergeCell ref="F427:I427"/>
    <mergeCell ref="L427:M427"/>
    <mergeCell ref="N427:Q427"/>
    <mergeCell ref="F428:I428"/>
    <mergeCell ref="L428:M428"/>
    <mergeCell ref="N428:Q428"/>
    <mergeCell ref="F429:I429"/>
    <mergeCell ref="L429:M429"/>
    <mergeCell ref="N429:Q429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33:I433"/>
    <mergeCell ref="L433:M433"/>
    <mergeCell ref="N433:Q433"/>
    <mergeCell ref="F434:I434"/>
    <mergeCell ref="L434:M434"/>
    <mergeCell ref="N434:Q434"/>
    <mergeCell ref="F435:I435"/>
    <mergeCell ref="L435:M435"/>
    <mergeCell ref="N435:Q435"/>
    <mergeCell ref="F436:I436"/>
    <mergeCell ref="L436:M436"/>
    <mergeCell ref="N436:Q436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0:I440"/>
    <mergeCell ref="L440:M440"/>
    <mergeCell ref="N440:Q440"/>
    <mergeCell ref="F441:I441"/>
    <mergeCell ref="L441:M441"/>
    <mergeCell ref="N441:Q441"/>
    <mergeCell ref="F442:I442"/>
    <mergeCell ref="L442:M442"/>
    <mergeCell ref="N442:Q442"/>
    <mergeCell ref="F443:I443"/>
    <mergeCell ref="L443:M443"/>
    <mergeCell ref="N443:Q443"/>
    <mergeCell ref="F444:I444"/>
    <mergeCell ref="L444:M444"/>
    <mergeCell ref="N444:Q444"/>
    <mergeCell ref="F446:I446"/>
    <mergeCell ref="L446:M446"/>
    <mergeCell ref="N446:Q446"/>
    <mergeCell ref="F447:I447"/>
    <mergeCell ref="F448:I448"/>
    <mergeCell ref="L448:M448"/>
    <mergeCell ref="N448:Q448"/>
    <mergeCell ref="F449:I449"/>
    <mergeCell ref="F450:I450"/>
    <mergeCell ref="L450:M450"/>
    <mergeCell ref="N450:Q450"/>
    <mergeCell ref="F451:I451"/>
    <mergeCell ref="F452:I452"/>
    <mergeCell ref="L452:M452"/>
    <mergeCell ref="N452:Q452"/>
    <mergeCell ref="F453:I453"/>
    <mergeCell ref="F454:I454"/>
    <mergeCell ref="F455:I455"/>
    <mergeCell ref="L455:M455"/>
    <mergeCell ref="N455:Q455"/>
    <mergeCell ref="F456:I456"/>
    <mergeCell ref="F457:I457"/>
    <mergeCell ref="L457:M457"/>
    <mergeCell ref="N457:Q457"/>
    <mergeCell ref="F458:I458"/>
    <mergeCell ref="L458:M458"/>
    <mergeCell ref="N458:Q458"/>
    <mergeCell ref="F459:I459"/>
    <mergeCell ref="L459:M459"/>
    <mergeCell ref="N459:Q459"/>
    <mergeCell ref="F460:I460"/>
    <mergeCell ref="L460:M460"/>
    <mergeCell ref="N460:Q460"/>
    <mergeCell ref="F461:I461"/>
    <mergeCell ref="F462:I462"/>
    <mergeCell ref="F463:I463"/>
    <mergeCell ref="L463:M463"/>
    <mergeCell ref="N463:Q463"/>
    <mergeCell ref="F464:I464"/>
    <mergeCell ref="L464:M464"/>
    <mergeCell ref="N464:Q464"/>
    <mergeCell ref="F465:I465"/>
    <mergeCell ref="L465:M465"/>
    <mergeCell ref="N465:Q465"/>
    <mergeCell ref="F466:I466"/>
    <mergeCell ref="F467:I467"/>
    <mergeCell ref="F468:I468"/>
    <mergeCell ref="F469:I469"/>
    <mergeCell ref="L469:M469"/>
    <mergeCell ref="N469:Q469"/>
    <mergeCell ref="F470:I470"/>
    <mergeCell ref="F471:I471"/>
    <mergeCell ref="L471:M471"/>
    <mergeCell ref="N471:Q471"/>
    <mergeCell ref="F472:I472"/>
    <mergeCell ref="F473:I473"/>
    <mergeCell ref="F474:I474"/>
    <mergeCell ref="F475:I475"/>
    <mergeCell ref="F476:I476"/>
    <mergeCell ref="F477:I477"/>
    <mergeCell ref="L477:M477"/>
    <mergeCell ref="N477:Q477"/>
    <mergeCell ref="F478:I478"/>
    <mergeCell ref="L478:M478"/>
    <mergeCell ref="N478:Q478"/>
    <mergeCell ref="F479:I479"/>
    <mergeCell ref="F480:I480"/>
    <mergeCell ref="L480:M480"/>
    <mergeCell ref="N480:Q480"/>
    <mergeCell ref="F481:I481"/>
    <mergeCell ref="L481:M481"/>
    <mergeCell ref="N481:Q481"/>
    <mergeCell ref="F482:I482"/>
    <mergeCell ref="L482:M482"/>
    <mergeCell ref="N482:Q482"/>
    <mergeCell ref="F483:I483"/>
    <mergeCell ref="F484:I484"/>
    <mergeCell ref="L484:M484"/>
    <mergeCell ref="N484:Q484"/>
    <mergeCell ref="F485:I485"/>
    <mergeCell ref="F486:I486"/>
    <mergeCell ref="L486:M486"/>
    <mergeCell ref="N486:Q486"/>
    <mergeCell ref="F488:I488"/>
    <mergeCell ref="L488:M488"/>
    <mergeCell ref="N488:Q488"/>
    <mergeCell ref="F489:I489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95:I495"/>
    <mergeCell ref="L495:M495"/>
    <mergeCell ref="N495:Q495"/>
    <mergeCell ref="F496:I496"/>
    <mergeCell ref="F497:I497"/>
    <mergeCell ref="F498:I498"/>
    <mergeCell ref="F499:I499"/>
    <mergeCell ref="L499:M499"/>
    <mergeCell ref="N499:Q499"/>
    <mergeCell ref="F500:I500"/>
    <mergeCell ref="F501:I501"/>
    <mergeCell ref="L501:M501"/>
    <mergeCell ref="N501:Q501"/>
    <mergeCell ref="F502:I502"/>
    <mergeCell ref="L502:M502"/>
    <mergeCell ref="N502:Q502"/>
    <mergeCell ref="F503:I503"/>
    <mergeCell ref="L503:M503"/>
    <mergeCell ref="N503:Q503"/>
    <mergeCell ref="F504:I504"/>
    <mergeCell ref="F505:I505"/>
    <mergeCell ref="L505:M505"/>
    <mergeCell ref="N505:Q505"/>
    <mergeCell ref="F506:I506"/>
    <mergeCell ref="L506:M506"/>
    <mergeCell ref="N506:Q506"/>
    <mergeCell ref="F507:I507"/>
    <mergeCell ref="L507:M507"/>
    <mergeCell ref="N507:Q507"/>
    <mergeCell ref="F508:I508"/>
    <mergeCell ref="L508:M508"/>
    <mergeCell ref="N508:Q508"/>
    <mergeCell ref="F509:I509"/>
    <mergeCell ref="L509:M509"/>
    <mergeCell ref="N509:Q509"/>
    <mergeCell ref="F510:I510"/>
    <mergeCell ref="L510:M510"/>
    <mergeCell ref="N510:Q510"/>
    <mergeCell ref="F511:I511"/>
    <mergeCell ref="L511:M511"/>
    <mergeCell ref="N511:Q511"/>
    <mergeCell ref="F512:I512"/>
    <mergeCell ref="L512:M512"/>
    <mergeCell ref="N512:Q512"/>
    <mergeCell ref="F513:I513"/>
    <mergeCell ref="L513:M513"/>
    <mergeCell ref="N513:Q513"/>
    <mergeCell ref="F514:I514"/>
    <mergeCell ref="L514:M514"/>
    <mergeCell ref="N514:Q514"/>
    <mergeCell ref="F515:I515"/>
    <mergeCell ref="L515:M515"/>
    <mergeCell ref="N515:Q515"/>
    <mergeCell ref="F516:I516"/>
    <mergeCell ref="L516:M516"/>
    <mergeCell ref="N516:Q516"/>
    <mergeCell ref="F517:I517"/>
    <mergeCell ref="L517:M517"/>
    <mergeCell ref="N517:Q517"/>
    <mergeCell ref="F518:I518"/>
    <mergeCell ref="L518:M518"/>
    <mergeCell ref="N518:Q518"/>
    <mergeCell ref="F519:I519"/>
    <mergeCell ref="L519:M519"/>
    <mergeCell ref="N519:Q519"/>
    <mergeCell ref="F520:I520"/>
    <mergeCell ref="L520:M520"/>
    <mergeCell ref="N520:Q520"/>
    <mergeCell ref="F522:I522"/>
    <mergeCell ref="L522:M522"/>
    <mergeCell ref="N522:Q522"/>
    <mergeCell ref="F523:I523"/>
    <mergeCell ref="L523:M523"/>
    <mergeCell ref="N523:Q523"/>
    <mergeCell ref="F524:I524"/>
    <mergeCell ref="L524:M524"/>
    <mergeCell ref="N524:Q524"/>
    <mergeCell ref="F525:I525"/>
    <mergeCell ref="F526:I526"/>
    <mergeCell ref="L526:M526"/>
    <mergeCell ref="N526:Q526"/>
    <mergeCell ref="F527:I527"/>
    <mergeCell ref="L527:M527"/>
    <mergeCell ref="N527:Q527"/>
    <mergeCell ref="F529:I529"/>
    <mergeCell ref="L529:M529"/>
    <mergeCell ref="N529:Q529"/>
    <mergeCell ref="F530:I530"/>
    <mergeCell ref="F531:I531"/>
    <mergeCell ref="L531:M531"/>
    <mergeCell ref="N531:Q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48:I548"/>
    <mergeCell ref="L548:M548"/>
    <mergeCell ref="N548:Q548"/>
    <mergeCell ref="F549:I549"/>
    <mergeCell ref="L549:M549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54:I554"/>
    <mergeCell ref="L554:M554"/>
    <mergeCell ref="N554:Q554"/>
    <mergeCell ref="F555:I555"/>
    <mergeCell ref="L555:M555"/>
    <mergeCell ref="N555:Q555"/>
    <mergeCell ref="F556:I556"/>
    <mergeCell ref="L556:M556"/>
    <mergeCell ref="N556:Q556"/>
    <mergeCell ref="F557:I557"/>
    <mergeCell ref="L557:M557"/>
    <mergeCell ref="N557:Q557"/>
    <mergeCell ref="F558:I558"/>
    <mergeCell ref="L558:M558"/>
    <mergeCell ref="N558:Q558"/>
    <mergeCell ref="F559:I559"/>
    <mergeCell ref="L559:M559"/>
    <mergeCell ref="N559:Q559"/>
    <mergeCell ref="F560:I560"/>
    <mergeCell ref="L560:M560"/>
    <mergeCell ref="N560:Q560"/>
    <mergeCell ref="F561:I561"/>
    <mergeCell ref="L561:M561"/>
    <mergeCell ref="N561:Q561"/>
    <mergeCell ref="F562:I562"/>
    <mergeCell ref="L562:M562"/>
    <mergeCell ref="N562:Q562"/>
    <mergeCell ref="F563:I563"/>
    <mergeCell ref="L563:M563"/>
    <mergeCell ref="N563:Q563"/>
    <mergeCell ref="F564:I564"/>
    <mergeCell ref="L564:M564"/>
    <mergeCell ref="N564:Q564"/>
    <mergeCell ref="F565:I565"/>
    <mergeCell ref="L565:M565"/>
    <mergeCell ref="N565:Q565"/>
    <mergeCell ref="F566:I566"/>
    <mergeCell ref="L566:M566"/>
    <mergeCell ref="N566:Q566"/>
    <mergeCell ref="F567:I567"/>
    <mergeCell ref="L567:M567"/>
    <mergeCell ref="N567:Q567"/>
    <mergeCell ref="F583:I583"/>
    <mergeCell ref="L583:M583"/>
    <mergeCell ref="N583:Q583"/>
    <mergeCell ref="F584:I584"/>
    <mergeCell ref="F568:I568"/>
    <mergeCell ref="L568:M568"/>
    <mergeCell ref="N568:Q568"/>
    <mergeCell ref="F569:I569"/>
    <mergeCell ref="F570:I570"/>
    <mergeCell ref="L570:M570"/>
    <mergeCell ref="N570:Q570"/>
    <mergeCell ref="F571:I571"/>
    <mergeCell ref="F572:I572"/>
    <mergeCell ref="L572:M572"/>
    <mergeCell ref="N572:Q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600:I600"/>
    <mergeCell ref="L600:M600"/>
    <mergeCell ref="N600:Q600"/>
    <mergeCell ref="N593:Q593"/>
    <mergeCell ref="N596:Q596"/>
    <mergeCell ref="N597:Q597"/>
    <mergeCell ref="F585:I585"/>
    <mergeCell ref="L585:M585"/>
    <mergeCell ref="N585:Q585"/>
    <mergeCell ref="F586:I586"/>
    <mergeCell ref="L586:M586"/>
    <mergeCell ref="N586:Q586"/>
    <mergeCell ref="F587:I587"/>
    <mergeCell ref="L587:M587"/>
    <mergeCell ref="N587:Q587"/>
    <mergeCell ref="F588:I588"/>
    <mergeCell ref="L588:M588"/>
    <mergeCell ref="N588:Q588"/>
    <mergeCell ref="F589:I589"/>
    <mergeCell ref="L589:M589"/>
    <mergeCell ref="N589:Q589"/>
    <mergeCell ref="F591:I591"/>
    <mergeCell ref="L591:M591"/>
    <mergeCell ref="N591:Q591"/>
    <mergeCell ref="N590:Q590"/>
    <mergeCell ref="N494:Q494"/>
    <mergeCell ref="N521:Q521"/>
    <mergeCell ref="N528:Q528"/>
    <mergeCell ref="N577:Q577"/>
    <mergeCell ref="F592:I592"/>
    <mergeCell ref="L592:M592"/>
    <mergeCell ref="N592:Q592"/>
    <mergeCell ref="F594:I594"/>
    <mergeCell ref="L594:M594"/>
    <mergeCell ref="N594:Q594"/>
    <mergeCell ref="F595:I595"/>
    <mergeCell ref="L595:M595"/>
    <mergeCell ref="N595:Q595"/>
    <mergeCell ref="F598:I598"/>
    <mergeCell ref="L598:M598"/>
    <mergeCell ref="N598:Q598"/>
    <mergeCell ref="F599:I599"/>
    <mergeCell ref="L599:M599"/>
    <mergeCell ref="N599:Q599"/>
    <mergeCell ref="F578:I578"/>
    <mergeCell ref="L578:M578"/>
    <mergeCell ref="N578:Q578"/>
    <mergeCell ref="F579:I579"/>
    <mergeCell ref="L579:M579"/>
    <mergeCell ref="N579:Q579"/>
    <mergeCell ref="F580:I580"/>
    <mergeCell ref="F581:I581"/>
    <mergeCell ref="L581:M581"/>
    <mergeCell ref="N581:Q581"/>
    <mergeCell ref="F582:I582"/>
    <mergeCell ref="L582:M582"/>
    <mergeCell ref="N582:Q582"/>
    <mergeCell ref="N603:Q603"/>
    <mergeCell ref="N605:Q605"/>
    <mergeCell ref="H1:K1"/>
    <mergeCell ref="S2:AC2"/>
    <mergeCell ref="F601:I601"/>
    <mergeCell ref="L601:M601"/>
    <mergeCell ref="N601:Q601"/>
    <mergeCell ref="F602:I602"/>
    <mergeCell ref="L602:M602"/>
    <mergeCell ref="N602:Q602"/>
    <mergeCell ref="F604:I604"/>
    <mergeCell ref="L604:M604"/>
    <mergeCell ref="N604:Q604"/>
    <mergeCell ref="N140:Q140"/>
    <mergeCell ref="N141:Q141"/>
    <mergeCell ref="N142:Q142"/>
    <mergeCell ref="N163:Q163"/>
    <mergeCell ref="N170:Q170"/>
    <mergeCell ref="N185:Q185"/>
    <mergeCell ref="N191:Q191"/>
    <mergeCell ref="N202:Q202"/>
    <mergeCell ref="N287:Q287"/>
    <mergeCell ref="N355:Q355"/>
    <mergeCell ref="N365:Q365"/>
    <mergeCell ref="N367:Q367"/>
    <mergeCell ref="N368:Q368"/>
    <mergeCell ref="N374:Q374"/>
    <mergeCell ref="N420:Q420"/>
    <mergeCell ref="N422:Q422"/>
    <mergeCell ref="N425:Q425"/>
    <mergeCell ref="N445:Q445"/>
    <mergeCell ref="N487:Q487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39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Zehrovice - Obecní úřad -...</vt:lpstr>
      <vt:lpstr>'Rekapitulace stavby'!Názvy_tisku</vt:lpstr>
      <vt:lpstr>'Zehrovice - Obecní úřad -...'!Názvy_tisku</vt:lpstr>
      <vt:lpstr>'Rekapitulace stavby'!Oblast_tisku</vt:lpstr>
      <vt:lpstr>'Zehrovice - Obecní úřad -...'!Oblast_tisku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Jan Malina</cp:lastModifiedBy>
  <dcterms:created xsi:type="dcterms:W3CDTF">2017-12-18T15:55:23Z</dcterms:created>
  <dcterms:modified xsi:type="dcterms:W3CDTF">2017-12-19T07:26:17Z</dcterms:modified>
</cp:coreProperties>
</file>