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C:\Users\jiri.bilek\Documents\"/>
    </mc:Choice>
  </mc:AlternateContent>
  <bookViews>
    <workbookView xWindow="0" yWindow="0" windowWidth="21570" windowHeight="10785"/>
  </bookViews>
  <sheets>
    <sheet name="Rekapitulace stavby" sheetId="1" r:id="rId1"/>
    <sheet name="SO 001 - Ostatní a vedlej..." sheetId="2" r:id="rId2"/>
    <sheet name="SO 101 - Přestavba obsluž..." sheetId="3" r:id="rId3"/>
    <sheet name="SO 171 - Dopravně inženýr..." sheetId="4" r:id="rId4"/>
    <sheet name="SO 191 - Definitivní dopr..." sheetId="5" r:id="rId5"/>
    <sheet name="SO 301 - Úprava přípojek ..." sheetId="6" r:id="rId6"/>
    <sheet name="SO 431 - Ochrana NN kabel..." sheetId="7" r:id="rId7"/>
    <sheet name="SO 451 - Ochrana kabelů O2" sheetId="8" r:id="rId8"/>
    <sheet name="SO 801 - Sadové úpravy" sheetId="9" r:id="rId9"/>
    <sheet name="Pokyny pro vyplnění" sheetId="10" r:id="rId10"/>
  </sheets>
  <definedNames>
    <definedName name="_xlnm._FilterDatabase" localSheetId="1" hidden="1">'SO 001 - Ostatní a vedlej...'!$C$79:$K$94</definedName>
    <definedName name="_xlnm._FilterDatabase" localSheetId="2" hidden="1">'SO 101 - Přestavba obsluž...'!$C$84:$K$314</definedName>
    <definedName name="_xlnm._FilterDatabase" localSheetId="3" hidden="1">'SO 171 - Dopravně inženýr...'!$C$78:$K$115</definedName>
    <definedName name="_xlnm._FilterDatabase" localSheetId="4" hidden="1">'SO 191 - Definitivní dopr...'!$C$78:$K$90</definedName>
    <definedName name="_xlnm._FilterDatabase" localSheetId="5" hidden="1">'SO 301 - Úprava přípojek ...'!$C$81:$K$129</definedName>
    <definedName name="_xlnm._FilterDatabase" localSheetId="6" hidden="1">'SO 431 - Ochrana NN kabel...'!$C$79:$K$90</definedName>
    <definedName name="_xlnm._FilterDatabase" localSheetId="7" hidden="1">'SO 451 - Ochrana kabelů O2'!$C$79:$K$90</definedName>
    <definedName name="_xlnm._FilterDatabase" localSheetId="8" hidden="1">'SO 801 - Sadové úpravy'!$C$78:$K$94</definedName>
    <definedName name="_xlnm.Print_Titles" localSheetId="0">'Rekapitulace stavby'!$49:$49</definedName>
    <definedName name="_xlnm.Print_Titles" localSheetId="1">'SO 001 - Ostatní a vedlej...'!$79:$79</definedName>
    <definedName name="_xlnm.Print_Titles" localSheetId="2">'SO 101 - Přestavba obsluž...'!$84:$84</definedName>
    <definedName name="_xlnm.Print_Titles" localSheetId="3">'SO 171 - Dopravně inženýr...'!$78:$78</definedName>
    <definedName name="_xlnm.Print_Titles" localSheetId="4">'SO 191 - Definitivní dopr...'!$78:$78</definedName>
    <definedName name="_xlnm.Print_Titles" localSheetId="5">'SO 301 - Úprava přípojek ...'!$81:$81</definedName>
    <definedName name="_xlnm.Print_Titles" localSheetId="6">'SO 431 - Ochrana NN kabel...'!$79:$79</definedName>
    <definedName name="_xlnm.Print_Titles" localSheetId="7">'SO 451 - Ochrana kabelů O2'!$79:$79</definedName>
    <definedName name="_xlnm.Print_Titles" localSheetId="8">'SO 801 - Sadové úpravy'!$78:$78</definedName>
    <definedName name="_xlnm.Print_Area" localSheetId="9">'Pokyny pro vyplnění'!$B$2:$K$69,'Pokyny pro vyplnění'!$B$72:$K$116,'Pokyny pro vyplnění'!$B$119:$K$188,'Pokyny pro vyplnění'!$B$196:$K$216</definedName>
    <definedName name="_xlnm.Print_Area" localSheetId="0">'Rekapitulace stavby'!$D$4:$AO$33,'Rekapitulace stavby'!$C$39:$AQ$60</definedName>
    <definedName name="_xlnm.Print_Area" localSheetId="1">'SO 001 - Ostatní a vedlej...'!$C$4:$J$36,'SO 001 - Ostatní a vedlej...'!$C$42:$J$61,'SO 001 - Ostatní a vedlej...'!$C$67:$K$94</definedName>
    <definedName name="_xlnm.Print_Area" localSheetId="2">'SO 101 - Přestavba obsluž...'!$C$4:$J$36,'SO 101 - Přestavba obsluž...'!$C$42:$J$66,'SO 101 - Přestavba obsluž...'!$C$72:$K$314</definedName>
    <definedName name="_xlnm.Print_Area" localSheetId="3">'SO 171 - Dopravně inženýr...'!$C$4:$J$36,'SO 171 - Dopravně inženýr...'!$C$42:$J$60,'SO 171 - Dopravně inženýr...'!$C$66:$K$115</definedName>
    <definedName name="_xlnm.Print_Area" localSheetId="4">'SO 191 - Definitivní dopr...'!$C$4:$J$36,'SO 191 - Definitivní dopr...'!$C$42:$J$60,'SO 191 - Definitivní dopr...'!$C$66:$K$90</definedName>
    <definedName name="_xlnm.Print_Area" localSheetId="5">'SO 301 - Úprava přípojek ...'!$C$4:$J$36,'SO 301 - Úprava přípojek ...'!$C$42:$J$63,'SO 301 - Úprava přípojek ...'!$C$69:$K$129</definedName>
    <definedName name="_xlnm.Print_Area" localSheetId="6">'SO 431 - Ochrana NN kabel...'!$C$4:$J$36,'SO 431 - Ochrana NN kabel...'!$C$42:$J$61,'SO 431 - Ochrana NN kabel...'!$C$67:$K$90</definedName>
    <definedName name="_xlnm.Print_Area" localSheetId="7">'SO 451 - Ochrana kabelů O2'!$C$4:$J$36,'SO 451 - Ochrana kabelů O2'!$C$42:$J$61,'SO 451 - Ochrana kabelů O2'!$C$67:$K$90</definedName>
    <definedName name="_xlnm.Print_Area" localSheetId="8">'SO 801 - Sadové úpravy'!$C$4:$J$36,'SO 801 - Sadové úpravy'!$C$42:$J$60,'SO 801 - Sadové úpravy'!$C$66:$K$94</definedName>
  </definedNames>
  <calcPr calcId="171027"/>
</workbook>
</file>

<file path=xl/calcChain.xml><?xml version="1.0" encoding="utf-8"?>
<calcChain xmlns="http://schemas.openxmlformats.org/spreadsheetml/2006/main">
  <c r="AY59" i="1" l="1"/>
  <c r="AX59" i="1"/>
  <c r="BI94" i="9"/>
  <c r="BH94" i="9"/>
  <c r="BG94" i="9"/>
  <c r="BF94" i="9"/>
  <c r="BE94" i="9"/>
  <c r="T94" i="9"/>
  <c r="T93" i="9" s="1"/>
  <c r="R94" i="9"/>
  <c r="R93" i="9" s="1"/>
  <c r="P94" i="9"/>
  <c r="P93" i="9" s="1"/>
  <c r="BK94" i="9"/>
  <c r="BK93" i="9" s="1"/>
  <c r="J93" i="9" s="1"/>
  <c r="J59" i="9" s="1"/>
  <c r="J94" i="9"/>
  <c r="BI91" i="9"/>
  <c r="BH91" i="9"/>
  <c r="BG91" i="9"/>
  <c r="BF91" i="9"/>
  <c r="BE91" i="9"/>
  <c r="T91" i="9"/>
  <c r="R91" i="9"/>
  <c r="P91" i="9"/>
  <c r="BK91" i="9"/>
  <c r="J91" i="9"/>
  <c r="BI89" i="9"/>
  <c r="BH89" i="9"/>
  <c r="BG89" i="9"/>
  <c r="BF89" i="9"/>
  <c r="BE89" i="9"/>
  <c r="T89" i="9"/>
  <c r="R89" i="9"/>
  <c r="P89" i="9"/>
  <c r="BK89" i="9"/>
  <c r="J89" i="9"/>
  <c r="BI87" i="9"/>
  <c r="BH87" i="9"/>
  <c r="BG87" i="9"/>
  <c r="BF87" i="9"/>
  <c r="BE87" i="9"/>
  <c r="T87" i="9"/>
  <c r="R87" i="9"/>
  <c r="P87" i="9"/>
  <c r="BK87" i="9"/>
  <c r="J87" i="9"/>
  <c r="BI86" i="9"/>
  <c r="BH86" i="9"/>
  <c r="BG86" i="9"/>
  <c r="BF86" i="9"/>
  <c r="BE86" i="9"/>
  <c r="T86" i="9"/>
  <c r="R86" i="9"/>
  <c r="P86" i="9"/>
  <c r="BK86" i="9"/>
  <c r="J86" i="9"/>
  <c r="BI84" i="9"/>
  <c r="BH84" i="9"/>
  <c r="BG84" i="9"/>
  <c r="BF84" i="9"/>
  <c r="BE84" i="9"/>
  <c r="T84" i="9"/>
  <c r="R84" i="9"/>
  <c r="P84" i="9"/>
  <c r="BK84" i="9"/>
  <c r="J84" i="9"/>
  <c r="BI82" i="9"/>
  <c r="F34" i="9" s="1"/>
  <c r="BD59" i="1" s="1"/>
  <c r="BH82" i="9"/>
  <c r="F33" i="9" s="1"/>
  <c r="BC59" i="1" s="1"/>
  <c r="BG82" i="9"/>
  <c r="F32" i="9" s="1"/>
  <c r="BB59" i="1" s="1"/>
  <c r="BF82" i="9"/>
  <c r="J31" i="9" s="1"/>
  <c r="AW59" i="1" s="1"/>
  <c r="BE82" i="9"/>
  <c r="J30" i="9" s="1"/>
  <c r="AV59" i="1" s="1"/>
  <c r="T82" i="9"/>
  <c r="T81" i="9" s="1"/>
  <c r="T80" i="9" s="1"/>
  <c r="T79" i="9" s="1"/>
  <c r="R82" i="9"/>
  <c r="R81" i="9" s="1"/>
  <c r="R80" i="9" s="1"/>
  <c r="R79" i="9" s="1"/>
  <c r="P82" i="9"/>
  <c r="P81" i="9" s="1"/>
  <c r="P80" i="9" s="1"/>
  <c r="P79" i="9" s="1"/>
  <c r="AU59" i="1" s="1"/>
  <c r="BK82" i="9"/>
  <c r="BK81" i="9" s="1"/>
  <c r="J82" i="9"/>
  <c r="F73" i="9"/>
  <c r="E71" i="9"/>
  <c r="F49" i="9"/>
  <c r="E47" i="9"/>
  <c r="J21" i="9"/>
  <c r="E21" i="9"/>
  <c r="J51" i="9" s="1"/>
  <c r="J20" i="9"/>
  <c r="J18" i="9"/>
  <c r="E18" i="9"/>
  <c r="F52" i="9" s="1"/>
  <c r="J17" i="9"/>
  <c r="J15" i="9"/>
  <c r="E15" i="9"/>
  <c r="F51" i="9" s="1"/>
  <c r="J14" i="9"/>
  <c r="J12" i="9"/>
  <c r="J73" i="9" s="1"/>
  <c r="E7" i="9"/>
  <c r="E45" i="9" s="1"/>
  <c r="BK86" i="8"/>
  <c r="BK85" i="8" s="1"/>
  <c r="J85" i="8" s="1"/>
  <c r="J59" i="8" s="1"/>
  <c r="BK82" i="8"/>
  <c r="J82" i="8" s="1"/>
  <c r="J58" i="8" s="1"/>
  <c r="AY58" i="1"/>
  <c r="AX58" i="1"/>
  <c r="F34" i="8"/>
  <c r="BD58" i="1" s="1"/>
  <c r="F32" i="8"/>
  <c r="BB58" i="1" s="1"/>
  <c r="BI90" i="8"/>
  <c r="BH90" i="8"/>
  <c r="BG90" i="8"/>
  <c r="BF90" i="8"/>
  <c r="T90" i="8"/>
  <c r="R90" i="8"/>
  <c r="P90" i="8"/>
  <c r="BK90" i="8"/>
  <c r="J90" i="8"/>
  <c r="BE90" i="8" s="1"/>
  <c r="BI87" i="8"/>
  <c r="BH87" i="8"/>
  <c r="BG87" i="8"/>
  <c r="BF87" i="8"/>
  <c r="T87" i="8"/>
  <c r="T86" i="8" s="1"/>
  <c r="T85" i="8" s="1"/>
  <c r="R87" i="8"/>
  <c r="R86" i="8" s="1"/>
  <c r="R85" i="8" s="1"/>
  <c r="P87" i="8"/>
  <c r="P86" i="8" s="1"/>
  <c r="P85" i="8" s="1"/>
  <c r="BK87" i="8"/>
  <c r="J87" i="8"/>
  <c r="BE87" i="8" s="1"/>
  <c r="BI83" i="8"/>
  <c r="BH83" i="8"/>
  <c r="F33" i="8" s="1"/>
  <c r="BC58" i="1" s="1"/>
  <c r="BG83" i="8"/>
  <c r="BF83" i="8"/>
  <c r="J31" i="8" s="1"/>
  <c r="AW58" i="1" s="1"/>
  <c r="T83" i="8"/>
  <c r="T82" i="8" s="1"/>
  <c r="T81" i="8" s="1"/>
  <c r="T80" i="8" s="1"/>
  <c r="R83" i="8"/>
  <c r="R82" i="8" s="1"/>
  <c r="R81" i="8" s="1"/>
  <c r="P83" i="8"/>
  <c r="P82" i="8" s="1"/>
  <c r="P81" i="8" s="1"/>
  <c r="BK83" i="8"/>
  <c r="J83" i="8"/>
  <c r="BE83" i="8" s="1"/>
  <c r="J76" i="8"/>
  <c r="J74" i="8"/>
  <c r="F74" i="8"/>
  <c r="E72" i="8"/>
  <c r="F51" i="8"/>
  <c r="F49" i="8"/>
  <c r="E47" i="8"/>
  <c r="J21" i="8"/>
  <c r="E21" i="8"/>
  <c r="J51" i="8" s="1"/>
  <c r="J20" i="8"/>
  <c r="J18" i="8"/>
  <c r="E18" i="8"/>
  <c r="F52" i="8" s="1"/>
  <c r="J17" i="8"/>
  <c r="J15" i="8"/>
  <c r="E15" i="8"/>
  <c r="F76" i="8" s="1"/>
  <c r="J14" i="8"/>
  <c r="J12" i="8"/>
  <c r="J49" i="8" s="1"/>
  <c r="E7" i="8"/>
  <c r="E70" i="8" s="1"/>
  <c r="AY57" i="1"/>
  <c r="AX57" i="1"/>
  <c r="F33" i="7"/>
  <c r="BC57" i="1" s="1"/>
  <c r="J31" i="7"/>
  <c r="AW57" i="1" s="1"/>
  <c r="BI90" i="7"/>
  <c r="BH90" i="7"/>
  <c r="BG90" i="7"/>
  <c r="BF90" i="7"/>
  <c r="BE90" i="7"/>
  <c r="T90" i="7"/>
  <c r="R90" i="7"/>
  <c r="P90" i="7"/>
  <c r="BK90" i="7"/>
  <c r="J90" i="7"/>
  <c r="BI87" i="7"/>
  <c r="BH87" i="7"/>
  <c r="BG87" i="7"/>
  <c r="BF87" i="7"/>
  <c r="BE87" i="7"/>
  <c r="T87" i="7"/>
  <c r="T86" i="7" s="1"/>
  <c r="T85" i="7" s="1"/>
  <c r="R87" i="7"/>
  <c r="R86" i="7" s="1"/>
  <c r="R85" i="7" s="1"/>
  <c r="P87" i="7"/>
  <c r="P86" i="7" s="1"/>
  <c r="P85" i="7" s="1"/>
  <c r="BK87" i="7"/>
  <c r="BK86" i="7" s="1"/>
  <c r="J87" i="7"/>
  <c r="BI83" i="7"/>
  <c r="F34" i="7" s="1"/>
  <c r="BD57" i="1" s="1"/>
  <c r="BH83" i="7"/>
  <c r="BG83" i="7"/>
  <c r="F32" i="7" s="1"/>
  <c r="BB57" i="1" s="1"/>
  <c r="BF83" i="7"/>
  <c r="F31" i="7" s="1"/>
  <c r="BA57" i="1" s="1"/>
  <c r="BE83" i="7"/>
  <c r="F30" i="7" s="1"/>
  <c r="AZ57" i="1" s="1"/>
  <c r="T83" i="7"/>
  <c r="T82" i="7" s="1"/>
  <c r="T81" i="7" s="1"/>
  <c r="T80" i="7" s="1"/>
  <c r="R83" i="7"/>
  <c r="R82" i="7" s="1"/>
  <c r="R81" i="7" s="1"/>
  <c r="P83" i="7"/>
  <c r="P82" i="7" s="1"/>
  <c r="P81" i="7" s="1"/>
  <c r="BK83" i="7"/>
  <c r="BK82" i="7" s="1"/>
  <c r="J83" i="7"/>
  <c r="F77" i="7"/>
  <c r="F74" i="7"/>
  <c r="E72" i="7"/>
  <c r="E70" i="7"/>
  <c r="J49" i="7"/>
  <c r="F49" i="7"/>
  <c r="E47" i="7"/>
  <c r="J21" i="7"/>
  <c r="E21" i="7"/>
  <c r="J76" i="7" s="1"/>
  <c r="J20" i="7"/>
  <c r="J18" i="7"/>
  <c r="E18" i="7"/>
  <c r="F52" i="7" s="1"/>
  <c r="J17" i="7"/>
  <c r="J15" i="7"/>
  <c r="E15" i="7"/>
  <c r="F51" i="7" s="1"/>
  <c r="J14" i="7"/>
  <c r="J12" i="7"/>
  <c r="J74" i="7" s="1"/>
  <c r="E7" i="7"/>
  <c r="E45" i="7" s="1"/>
  <c r="BK125" i="6"/>
  <c r="J125" i="6" s="1"/>
  <c r="J62" i="6" s="1"/>
  <c r="AY56" i="1"/>
  <c r="AX56" i="1"/>
  <c r="BI128" i="6"/>
  <c r="BH128" i="6"/>
  <c r="BG128" i="6"/>
  <c r="BF128" i="6"/>
  <c r="T128" i="6"/>
  <c r="T125" i="6" s="1"/>
  <c r="R128" i="6"/>
  <c r="P128" i="6"/>
  <c r="BK128" i="6"/>
  <c r="J128" i="6"/>
  <c r="BE128" i="6" s="1"/>
  <c r="BI126" i="6"/>
  <c r="BH126" i="6"/>
  <c r="BG126" i="6"/>
  <c r="BF126" i="6"/>
  <c r="T126" i="6"/>
  <c r="R126" i="6"/>
  <c r="R125" i="6" s="1"/>
  <c r="P126" i="6"/>
  <c r="P125" i="6" s="1"/>
  <c r="BK126" i="6"/>
  <c r="J126" i="6"/>
  <c r="BE126" i="6" s="1"/>
  <c r="BI124" i="6"/>
  <c r="BH124" i="6"/>
  <c r="BG124" i="6"/>
  <c r="BF124" i="6"/>
  <c r="BE124" i="6"/>
  <c r="T124" i="6"/>
  <c r="T123" i="6" s="1"/>
  <c r="R124" i="6"/>
  <c r="R123" i="6" s="1"/>
  <c r="P124" i="6"/>
  <c r="P123" i="6" s="1"/>
  <c r="BK124" i="6"/>
  <c r="BK123" i="6" s="1"/>
  <c r="J123" i="6" s="1"/>
  <c r="J61" i="6" s="1"/>
  <c r="J124" i="6"/>
  <c r="BI122" i="6"/>
  <c r="BH122" i="6"/>
  <c r="BG122" i="6"/>
  <c r="BF122" i="6"/>
  <c r="T122" i="6"/>
  <c r="R122" i="6"/>
  <c r="P122" i="6"/>
  <c r="BK122" i="6"/>
  <c r="J122" i="6"/>
  <c r="BE122" i="6" s="1"/>
  <c r="BI120" i="6"/>
  <c r="BH120" i="6"/>
  <c r="BG120" i="6"/>
  <c r="BF120" i="6"/>
  <c r="T120" i="6"/>
  <c r="R120" i="6"/>
  <c r="P120" i="6"/>
  <c r="BK120" i="6"/>
  <c r="J120" i="6"/>
  <c r="BE120" i="6" s="1"/>
  <c r="BI119" i="6"/>
  <c r="BH119" i="6"/>
  <c r="BG119" i="6"/>
  <c r="BF119" i="6"/>
  <c r="T119" i="6"/>
  <c r="R119" i="6"/>
  <c r="P119" i="6"/>
  <c r="BK119" i="6"/>
  <c r="J119" i="6"/>
  <c r="BE119" i="6" s="1"/>
  <c r="BI118" i="6"/>
  <c r="BH118" i="6"/>
  <c r="BG118" i="6"/>
  <c r="BF118" i="6"/>
  <c r="T118" i="6"/>
  <c r="R118" i="6"/>
  <c r="P118" i="6"/>
  <c r="BK118" i="6"/>
  <c r="J118" i="6"/>
  <c r="BE118" i="6" s="1"/>
  <c r="BI117" i="6"/>
  <c r="BH117" i="6"/>
  <c r="BG117" i="6"/>
  <c r="BF117" i="6"/>
  <c r="T117" i="6"/>
  <c r="R117" i="6"/>
  <c r="P117" i="6"/>
  <c r="BK117" i="6"/>
  <c r="J117" i="6"/>
  <c r="BE117" i="6" s="1"/>
  <c r="BI116" i="6"/>
  <c r="BH116" i="6"/>
  <c r="BG116" i="6"/>
  <c r="BF116" i="6"/>
  <c r="T116" i="6"/>
  <c r="R116" i="6"/>
  <c r="P116" i="6"/>
  <c r="BK116" i="6"/>
  <c r="J116" i="6"/>
  <c r="BE116" i="6" s="1"/>
  <c r="BI115" i="6"/>
  <c r="BH115" i="6"/>
  <c r="BG115" i="6"/>
  <c r="BF115" i="6"/>
  <c r="T115" i="6"/>
  <c r="R115" i="6"/>
  <c r="P115" i="6"/>
  <c r="BK115" i="6"/>
  <c r="J115" i="6"/>
  <c r="BE115" i="6" s="1"/>
  <c r="BI114" i="6"/>
  <c r="BH114" i="6"/>
  <c r="BG114" i="6"/>
  <c r="BF114" i="6"/>
  <c r="T114" i="6"/>
  <c r="R114" i="6"/>
  <c r="P114" i="6"/>
  <c r="BK114" i="6"/>
  <c r="J114" i="6"/>
  <c r="BE114" i="6" s="1"/>
  <c r="BI112" i="6"/>
  <c r="BH112" i="6"/>
  <c r="BG112" i="6"/>
  <c r="BF112" i="6"/>
  <c r="T112" i="6"/>
  <c r="R112" i="6"/>
  <c r="P112" i="6"/>
  <c r="BK112" i="6"/>
  <c r="J112" i="6"/>
  <c r="BE112" i="6" s="1"/>
  <c r="BI110" i="6"/>
  <c r="BH110" i="6"/>
  <c r="BG110" i="6"/>
  <c r="BF110" i="6"/>
  <c r="T110" i="6"/>
  <c r="R110" i="6"/>
  <c r="P110" i="6"/>
  <c r="BK110" i="6"/>
  <c r="J110" i="6"/>
  <c r="BE110" i="6" s="1"/>
  <c r="BI108" i="6"/>
  <c r="BH108" i="6"/>
  <c r="BG108" i="6"/>
  <c r="BF108" i="6"/>
  <c r="T108" i="6"/>
  <c r="R108" i="6"/>
  <c r="P108" i="6"/>
  <c r="BK108" i="6"/>
  <c r="J108" i="6"/>
  <c r="BE108" i="6" s="1"/>
  <c r="BI106" i="6"/>
  <c r="BH106" i="6"/>
  <c r="BG106" i="6"/>
  <c r="BF106" i="6"/>
  <c r="T106" i="6"/>
  <c r="R106" i="6"/>
  <c r="P106" i="6"/>
  <c r="BK106" i="6"/>
  <c r="J106" i="6"/>
  <c r="BE106" i="6" s="1"/>
  <c r="BI105" i="6"/>
  <c r="BH105" i="6"/>
  <c r="BG105" i="6"/>
  <c r="BF105" i="6"/>
  <c r="T105" i="6"/>
  <c r="R105" i="6"/>
  <c r="P105" i="6"/>
  <c r="BK105" i="6"/>
  <c r="J105" i="6"/>
  <c r="BE105" i="6" s="1"/>
  <c r="BI104" i="6"/>
  <c r="BH104" i="6"/>
  <c r="BG104" i="6"/>
  <c r="BF104" i="6"/>
  <c r="T104" i="6"/>
  <c r="T103" i="6" s="1"/>
  <c r="R104" i="6"/>
  <c r="R103" i="6" s="1"/>
  <c r="P104" i="6"/>
  <c r="P103" i="6" s="1"/>
  <c r="BK104" i="6"/>
  <c r="BK103" i="6" s="1"/>
  <c r="J103" i="6" s="1"/>
  <c r="J60" i="6" s="1"/>
  <c r="J104" i="6"/>
  <c r="BE104" i="6" s="1"/>
  <c r="BI101" i="6"/>
  <c r="BH101" i="6"/>
  <c r="BG101" i="6"/>
  <c r="BF101" i="6"/>
  <c r="BE101" i="6"/>
  <c r="T101" i="6"/>
  <c r="R101" i="6"/>
  <c r="P101" i="6"/>
  <c r="BK101" i="6"/>
  <c r="J101" i="6"/>
  <c r="BI99" i="6"/>
  <c r="BH99" i="6"/>
  <c r="BG99" i="6"/>
  <c r="BF99" i="6"/>
  <c r="BE99" i="6"/>
  <c r="T99" i="6"/>
  <c r="T98" i="6" s="1"/>
  <c r="R99" i="6"/>
  <c r="R98" i="6" s="1"/>
  <c r="P99" i="6"/>
  <c r="P98" i="6" s="1"/>
  <c r="BK99" i="6"/>
  <c r="BK98" i="6" s="1"/>
  <c r="J98" i="6" s="1"/>
  <c r="J59" i="6" s="1"/>
  <c r="J99" i="6"/>
  <c r="BI96" i="6"/>
  <c r="BH96" i="6"/>
  <c r="BG96" i="6"/>
  <c r="BF96" i="6"/>
  <c r="T96" i="6"/>
  <c r="R96" i="6"/>
  <c r="P96" i="6"/>
  <c r="BK96" i="6"/>
  <c r="J96" i="6"/>
  <c r="BE96" i="6" s="1"/>
  <c r="BI94" i="6"/>
  <c r="BH94" i="6"/>
  <c r="BG94" i="6"/>
  <c r="BF94" i="6"/>
  <c r="T94" i="6"/>
  <c r="R94" i="6"/>
  <c r="P94" i="6"/>
  <c r="BK94" i="6"/>
  <c r="J94" i="6"/>
  <c r="BE94" i="6" s="1"/>
  <c r="BI92" i="6"/>
  <c r="BH92" i="6"/>
  <c r="BG92" i="6"/>
  <c r="BF92" i="6"/>
  <c r="T92" i="6"/>
  <c r="R92" i="6"/>
  <c r="P92" i="6"/>
  <c r="BK92" i="6"/>
  <c r="J92" i="6"/>
  <c r="BE92" i="6" s="1"/>
  <c r="BI89" i="6"/>
  <c r="BH89" i="6"/>
  <c r="BG89" i="6"/>
  <c r="BF89" i="6"/>
  <c r="T89" i="6"/>
  <c r="R89" i="6"/>
  <c r="P89" i="6"/>
  <c r="BK89" i="6"/>
  <c r="J89" i="6"/>
  <c r="BE89" i="6" s="1"/>
  <c r="BI87" i="6"/>
  <c r="BH87" i="6"/>
  <c r="BG87" i="6"/>
  <c r="BF87" i="6"/>
  <c r="BE87" i="6"/>
  <c r="T87" i="6"/>
  <c r="R87" i="6"/>
  <c r="P87" i="6"/>
  <c r="BK87" i="6"/>
  <c r="J87" i="6"/>
  <c r="BI85" i="6"/>
  <c r="F34" i="6" s="1"/>
  <c r="BD56" i="1" s="1"/>
  <c r="BH85" i="6"/>
  <c r="F33" i="6" s="1"/>
  <c r="BC56" i="1" s="1"/>
  <c r="BG85" i="6"/>
  <c r="F32" i="6" s="1"/>
  <c r="BB56" i="1" s="1"/>
  <c r="BF85" i="6"/>
  <c r="J31" i="6" s="1"/>
  <c r="AW56" i="1" s="1"/>
  <c r="T85" i="6"/>
  <c r="T84" i="6" s="1"/>
  <c r="R85" i="6"/>
  <c r="R84" i="6" s="1"/>
  <c r="P85" i="6"/>
  <c r="P84" i="6" s="1"/>
  <c r="P83" i="6" s="1"/>
  <c r="P82" i="6" s="1"/>
  <c r="AU56" i="1" s="1"/>
  <c r="BK85" i="6"/>
  <c r="BK84" i="6" s="1"/>
  <c r="J85" i="6"/>
  <c r="BE85" i="6" s="1"/>
  <c r="J78" i="6"/>
  <c r="F76" i="6"/>
  <c r="E74" i="6"/>
  <c r="F51" i="6"/>
  <c r="F49" i="6"/>
  <c r="E47" i="6"/>
  <c r="J21" i="6"/>
  <c r="E21" i="6"/>
  <c r="J51" i="6" s="1"/>
  <c r="J20" i="6"/>
  <c r="J18" i="6"/>
  <c r="E18" i="6"/>
  <c r="F79" i="6" s="1"/>
  <c r="J17" i="6"/>
  <c r="J15" i="6"/>
  <c r="E15" i="6"/>
  <c r="F78" i="6" s="1"/>
  <c r="J14" i="6"/>
  <c r="J12" i="6"/>
  <c r="J49" i="6" s="1"/>
  <c r="E7" i="6"/>
  <c r="E45" i="6" s="1"/>
  <c r="AY55" i="1"/>
  <c r="AX55" i="1"/>
  <c r="BI89" i="5"/>
  <c r="BH89" i="5"/>
  <c r="BG89" i="5"/>
  <c r="BF89" i="5"/>
  <c r="T89" i="5"/>
  <c r="T88" i="5" s="1"/>
  <c r="R89" i="5"/>
  <c r="R88" i="5" s="1"/>
  <c r="P89" i="5"/>
  <c r="P88" i="5" s="1"/>
  <c r="BK89" i="5"/>
  <c r="BK88" i="5" s="1"/>
  <c r="J88" i="5" s="1"/>
  <c r="J59" i="5" s="1"/>
  <c r="J89" i="5"/>
  <c r="BE89" i="5" s="1"/>
  <c r="BI87" i="5"/>
  <c r="BH87" i="5"/>
  <c r="BG87" i="5"/>
  <c r="BF87" i="5"/>
  <c r="BE87" i="5"/>
  <c r="T87" i="5"/>
  <c r="R87" i="5"/>
  <c r="P87" i="5"/>
  <c r="BK87" i="5"/>
  <c r="J87" i="5"/>
  <c r="BI85" i="5"/>
  <c r="BH85" i="5"/>
  <c r="BG85" i="5"/>
  <c r="BF85" i="5"/>
  <c r="BE85" i="5"/>
  <c r="T85" i="5"/>
  <c r="R85" i="5"/>
  <c r="P85" i="5"/>
  <c r="BK85" i="5"/>
  <c r="J85" i="5"/>
  <c r="BI84" i="5"/>
  <c r="BH84" i="5"/>
  <c r="BG84" i="5"/>
  <c r="BF84" i="5"/>
  <c r="BE84" i="5"/>
  <c r="T84" i="5"/>
  <c r="R84" i="5"/>
  <c r="P84" i="5"/>
  <c r="BK84" i="5"/>
  <c r="J84" i="5"/>
  <c r="BI82" i="5"/>
  <c r="BH82" i="5"/>
  <c r="F33" i="5" s="1"/>
  <c r="BC55" i="1" s="1"/>
  <c r="BG82" i="5"/>
  <c r="F32" i="5" s="1"/>
  <c r="BB55" i="1" s="1"/>
  <c r="BF82" i="5"/>
  <c r="J31" i="5" s="1"/>
  <c r="AW55" i="1" s="1"/>
  <c r="BE82" i="5"/>
  <c r="T82" i="5"/>
  <c r="T81" i="5" s="1"/>
  <c r="T80" i="5" s="1"/>
  <c r="T79" i="5" s="1"/>
  <c r="R82" i="5"/>
  <c r="R81" i="5" s="1"/>
  <c r="R80" i="5" s="1"/>
  <c r="R79" i="5" s="1"/>
  <c r="P82" i="5"/>
  <c r="P81" i="5" s="1"/>
  <c r="P80" i="5" s="1"/>
  <c r="P79" i="5" s="1"/>
  <c r="AU55" i="1" s="1"/>
  <c r="BK82" i="5"/>
  <c r="J82" i="5"/>
  <c r="F76" i="5"/>
  <c r="F73" i="5"/>
  <c r="E71" i="5"/>
  <c r="E69" i="5"/>
  <c r="J49" i="5"/>
  <c r="F49" i="5"/>
  <c r="E47" i="5"/>
  <c r="J21" i="5"/>
  <c r="E21" i="5"/>
  <c r="J75" i="5" s="1"/>
  <c r="J20" i="5"/>
  <c r="J18" i="5"/>
  <c r="E18" i="5"/>
  <c r="F52" i="5" s="1"/>
  <c r="J17" i="5"/>
  <c r="J15" i="5"/>
  <c r="E15" i="5"/>
  <c r="F75" i="5" s="1"/>
  <c r="J14" i="5"/>
  <c r="J12" i="5"/>
  <c r="J73" i="5" s="1"/>
  <c r="E7" i="5"/>
  <c r="E45" i="5" s="1"/>
  <c r="T113" i="4"/>
  <c r="R113" i="4"/>
  <c r="AY54" i="1"/>
  <c r="AX54" i="1"/>
  <c r="BI114" i="4"/>
  <c r="BH114" i="4"/>
  <c r="BG114" i="4"/>
  <c r="BF114" i="4"/>
  <c r="BE114" i="4"/>
  <c r="T114" i="4"/>
  <c r="R114" i="4"/>
  <c r="P114" i="4"/>
  <c r="P113" i="4" s="1"/>
  <c r="BK114" i="4"/>
  <c r="BK113" i="4" s="1"/>
  <c r="J113" i="4" s="1"/>
  <c r="J59" i="4" s="1"/>
  <c r="J114" i="4"/>
  <c r="BI112" i="4"/>
  <c r="BH112" i="4"/>
  <c r="BG112" i="4"/>
  <c r="BF112" i="4"/>
  <c r="T112" i="4"/>
  <c r="R112" i="4"/>
  <c r="P112" i="4"/>
  <c r="BK112" i="4"/>
  <c r="J112" i="4"/>
  <c r="BE112" i="4" s="1"/>
  <c r="BI109" i="4"/>
  <c r="BH109" i="4"/>
  <c r="BG109" i="4"/>
  <c r="BF109" i="4"/>
  <c r="BE109" i="4"/>
  <c r="T109" i="4"/>
  <c r="R109" i="4"/>
  <c r="P109" i="4"/>
  <c r="BK109" i="4"/>
  <c r="J109" i="4"/>
  <c r="BI104" i="4"/>
  <c r="BH104" i="4"/>
  <c r="BG104" i="4"/>
  <c r="BF104" i="4"/>
  <c r="T104" i="4"/>
  <c r="R104" i="4"/>
  <c r="P104" i="4"/>
  <c r="BK104" i="4"/>
  <c r="J104" i="4"/>
  <c r="BE104" i="4" s="1"/>
  <c r="BI102" i="4"/>
  <c r="BH102" i="4"/>
  <c r="BG102" i="4"/>
  <c r="BF102" i="4"/>
  <c r="BE102" i="4"/>
  <c r="T102" i="4"/>
  <c r="R102" i="4"/>
  <c r="P102" i="4"/>
  <c r="BK102" i="4"/>
  <c r="J102" i="4"/>
  <c r="BI99" i="4"/>
  <c r="BH99" i="4"/>
  <c r="BG99" i="4"/>
  <c r="BF99" i="4"/>
  <c r="T99" i="4"/>
  <c r="R99" i="4"/>
  <c r="P99" i="4"/>
  <c r="BK99" i="4"/>
  <c r="J99" i="4"/>
  <c r="BE99" i="4" s="1"/>
  <c r="BI94" i="4"/>
  <c r="BH94" i="4"/>
  <c r="BG94" i="4"/>
  <c r="BF94" i="4"/>
  <c r="BE94" i="4"/>
  <c r="T94" i="4"/>
  <c r="R94" i="4"/>
  <c r="P94" i="4"/>
  <c r="BK94" i="4"/>
  <c r="J94" i="4"/>
  <c r="BI91" i="4"/>
  <c r="BH91" i="4"/>
  <c r="BG91" i="4"/>
  <c r="BF91" i="4"/>
  <c r="T91" i="4"/>
  <c r="R91" i="4"/>
  <c r="P91" i="4"/>
  <c r="BK91" i="4"/>
  <c r="J91" i="4"/>
  <c r="BE91" i="4" s="1"/>
  <c r="BI85" i="4"/>
  <c r="BH85" i="4"/>
  <c r="BG85" i="4"/>
  <c r="F32" i="4" s="1"/>
  <c r="BB54" i="1" s="1"/>
  <c r="BF85" i="4"/>
  <c r="F31" i="4" s="1"/>
  <c r="BA54" i="1" s="1"/>
  <c r="BE85" i="4"/>
  <c r="T85" i="4"/>
  <c r="R85" i="4"/>
  <c r="P85" i="4"/>
  <c r="P81" i="4" s="1"/>
  <c r="P80" i="4" s="1"/>
  <c r="P79" i="4" s="1"/>
  <c r="AU54" i="1" s="1"/>
  <c r="BK85" i="4"/>
  <c r="J85" i="4"/>
  <c r="BI82" i="4"/>
  <c r="F34" i="4" s="1"/>
  <c r="BD54" i="1" s="1"/>
  <c r="BH82" i="4"/>
  <c r="F33" i="4" s="1"/>
  <c r="BC54" i="1" s="1"/>
  <c r="BG82" i="4"/>
  <c r="BF82" i="4"/>
  <c r="T82" i="4"/>
  <c r="T81" i="4" s="1"/>
  <c r="T80" i="4" s="1"/>
  <c r="T79" i="4" s="1"/>
  <c r="R82" i="4"/>
  <c r="R81" i="4" s="1"/>
  <c r="R80" i="4" s="1"/>
  <c r="R79" i="4" s="1"/>
  <c r="P82" i="4"/>
  <c r="BK82" i="4"/>
  <c r="BK81" i="4" s="1"/>
  <c r="J82" i="4"/>
  <c r="BE82" i="4" s="1"/>
  <c r="F76" i="4"/>
  <c r="J75" i="4"/>
  <c r="F73" i="4"/>
  <c r="E71" i="4"/>
  <c r="F51" i="4"/>
  <c r="F49" i="4"/>
  <c r="E47" i="4"/>
  <c r="J21" i="4"/>
  <c r="E21" i="4"/>
  <c r="J51" i="4" s="1"/>
  <c r="J20" i="4"/>
  <c r="J18" i="4"/>
  <c r="E18" i="4"/>
  <c r="F52" i="4" s="1"/>
  <c r="J17" i="4"/>
  <c r="J15" i="4"/>
  <c r="E15" i="4"/>
  <c r="F75" i="4" s="1"/>
  <c r="J14" i="4"/>
  <c r="J12" i="4"/>
  <c r="J49" i="4" s="1"/>
  <c r="E7" i="4"/>
  <c r="E69" i="4" s="1"/>
  <c r="P281" i="3"/>
  <c r="R271" i="3"/>
  <c r="T255" i="3"/>
  <c r="R174" i="3"/>
  <c r="T87" i="3"/>
  <c r="AY53" i="1"/>
  <c r="AX53" i="1"/>
  <c r="BI313" i="3"/>
  <c r="BH313" i="3"/>
  <c r="BG313" i="3"/>
  <c r="BF313" i="3"/>
  <c r="T313" i="3"/>
  <c r="T310" i="3" s="1"/>
  <c r="R313" i="3"/>
  <c r="P313" i="3"/>
  <c r="BK313" i="3"/>
  <c r="J313" i="3"/>
  <c r="BE313" i="3" s="1"/>
  <c r="BI311" i="3"/>
  <c r="BH311" i="3"/>
  <c r="BG311" i="3"/>
  <c r="BF311" i="3"/>
  <c r="BE311" i="3"/>
  <c r="T311" i="3"/>
  <c r="R311" i="3"/>
  <c r="R310" i="3" s="1"/>
  <c r="P311" i="3"/>
  <c r="P310" i="3" s="1"/>
  <c r="BK311" i="3"/>
  <c r="BK310" i="3" s="1"/>
  <c r="J310" i="3" s="1"/>
  <c r="J65" i="3" s="1"/>
  <c r="J311" i="3"/>
  <c r="BI307" i="3"/>
  <c r="BH307" i="3"/>
  <c r="BG307" i="3"/>
  <c r="BF307" i="3"/>
  <c r="BE307" i="3"/>
  <c r="T307" i="3"/>
  <c r="R307" i="3"/>
  <c r="P307" i="3"/>
  <c r="BK307" i="3"/>
  <c r="J307" i="3"/>
  <c r="BI304" i="3"/>
  <c r="BH304" i="3"/>
  <c r="BG304" i="3"/>
  <c r="BF304" i="3"/>
  <c r="T304" i="3"/>
  <c r="R304" i="3"/>
  <c r="P304" i="3"/>
  <c r="BK304" i="3"/>
  <c r="J304" i="3"/>
  <c r="BE304" i="3" s="1"/>
  <c r="BI301" i="3"/>
  <c r="BH301" i="3"/>
  <c r="BG301" i="3"/>
  <c r="BF301" i="3"/>
  <c r="BE301" i="3"/>
  <c r="T301" i="3"/>
  <c r="R301" i="3"/>
  <c r="P301" i="3"/>
  <c r="BK301" i="3"/>
  <c r="J301" i="3"/>
  <c r="BI299" i="3"/>
  <c r="BH299" i="3"/>
  <c r="BG299" i="3"/>
  <c r="BF299" i="3"/>
  <c r="T299" i="3"/>
  <c r="R299" i="3"/>
  <c r="P299" i="3"/>
  <c r="BK299" i="3"/>
  <c r="J299" i="3"/>
  <c r="BE299" i="3" s="1"/>
  <c r="BI296" i="3"/>
  <c r="BH296" i="3"/>
  <c r="BG296" i="3"/>
  <c r="BF296" i="3"/>
  <c r="BE296" i="3"/>
  <c r="T296" i="3"/>
  <c r="R296" i="3"/>
  <c r="P296" i="3"/>
  <c r="BK296" i="3"/>
  <c r="J296" i="3"/>
  <c r="BI292" i="3"/>
  <c r="BH292" i="3"/>
  <c r="BG292" i="3"/>
  <c r="BF292" i="3"/>
  <c r="T292" i="3"/>
  <c r="R292" i="3"/>
  <c r="P292" i="3"/>
  <c r="BK292" i="3"/>
  <c r="J292" i="3"/>
  <c r="BE292" i="3" s="1"/>
  <c r="BI289" i="3"/>
  <c r="BH289" i="3"/>
  <c r="BG289" i="3"/>
  <c r="BF289" i="3"/>
  <c r="BE289" i="3"/>
  <c r="T289" i="3"/>
  <c r="R289" i="3"/>
  <c r="P289" i="3"/>
  <c r="BK289" i="3"/>
  <c r="J289" i="3"/>
  <c r="BI285" i="3"/>
  <c r="BH285" i="3"/>
  <c r="BG285" i="3"/>
  <c r="BF285" i="3"/>
  <c r="T285" i="3"/>
  <c r="R285" i="3"/>
  <c r="R281" i="3" s="1"/>
  <c r="P285" i="3"/>
  <c r="BK285" i="3"/>
  <c r="J285" i="3"/>
  <c r="BE285" i="3" s="1"/>
  <c r="BI282" i="3"/>
  <c r="BH282" i="3"/>
  <c r="BG282" i="3"/>
  <c r="BF282" i="3"/>
  <c r="BE282" i="3"/>
  <c r="T282" i="3"/>
  <c r="T281" i="3" s="1"/>
  <c r="R282" i="3"/>
  <c r="P282" i="3"/>
  <c r="BK282" i="3"/>
  <c r="BK281" i="3" s="1"/>
  <c r="J281" i="3" s="1"/>
  <c r="J64" i="3" s="1"/>
  <c r="J282" i="3"/>
  <c r="BI280" i="3"/>
  <c r="BH280" i="3"/>
  <c r="BG280" i="3"/>
  <c r="BF280" i="3"/>
  <c r="T280" i="3"/>
  <c r="R280" i="3"/>
  <c r="P280" i="3"/>
  <c r="BK280" i="3"/>
  <c r="J280" i="3"/>
  <c r="BE280" i="3" s="1"/>
  <c r="BI279" i="3"/>
  <c r="BH279" i="3"/>
  <c r="BG279" i="3"/>
  <c r="BF279" i="3"/>
  <c r="T279" i="3"/>
  <c r="R279" i="3"/>
  <c r="P279" i="3"/>
  <c r="BK279" i="3"/>
  <c r="J279" i="3"/>
  <c r="BE279" i="3" s="1"/>
  <c r="BI278" i="3"/>
  <c r="BH278" i="3"/>
  <c r="BG278" i="3"/>
  <c r="BF278" i="3"/>
  <c r="T278" i="3"/>
  <c r="R278" i="3"/>
  <c r="P278" i="3"/>
  <c r="BK278" i="3"/>
  <c r="J278" i="3"/>
  <c r="BE278" i="3" s="1"/>
  <c r="BI277" i="3"/>
  <c r="BH277" i="3"/>
  <c r="BG277" i="3"/>
  <c r="BF277" i="3"/>
  <c r="T277" i="3"/>
  <c r="R277" i="3"/>
  <c r="P277" i="3"/>
  <c r="BK277" i="3"/>
  <c r="J277" i="3"/>
  <c r="BE277" i="3" s="1"/>
  <c r="BI274" i="3"/>
  <c r="BH274" i="3"/>
  <c r="BG274" i="3"/>
  <c r="BF274" i="3"/>
  <c r="T274" i="3"/>
  <c r="R274" i="3"/>
  <c r="P274" i="3"/>
  <c r="BK274" i="3"/>
  <c r="BK271" i="3" s="1"/>
  <c r="J271" i="3" s="1"/>
  <c r="J63" i="3" s="1"/>
  <c r="J274" i="3"/>
  <c r="BE274" i="3" s="1"/>
  <c r="BI272" i="3"/>
  <c r="BH272" i="3"/>
  <c r="BG272" i="3"/>
  <c r="BF272" i="3"/>
  <c r="T272" i="3"/>
  <c r="T271" i="3" s="1"/>
  <c r="R272" i="3"/>
  <c r="P272" i="3"/>
  <c r="P271" i="3" s="1"/>
  <c r="BK272" i="3"/>
  <c r="J272" i="3"/>
  <c r="BE272" i="3" s="1"/>
  <c r="BI270" i="3"/>
  <c r="BH270" i="3"/>
  <c r="BG270" i="3"/>
  <c r="BF270" i="3"/>
  <c r="BE270" i="3"/>
  <c r="T270" i="3"/>
  <c r="R270" i="3"/>
  <c r="P270" i="3"/>
  <c r="BK270" i="3"/>
  <c r="J270" i="3"/>
  <c r="BI269" i="3"/>
  <c r="BH269" i="3"/>
  <c r="BG269" i="3"/>
  <c r="BF269" i="3"/>
  <c r="T269" i="3"/>
  <c r="R269" i="3"/>
  <c r="P269" i="3"/>
  <c r="BK269" i="3"/>
  <c r="J269" i="3"/>
  <c r="BE269" i="3" s="1"/>
  <c r="BI268" i="3"/>
  <c r="BH268" i="3"/>
  <c r="BG268" i="3"/>
  <c r="BF268" i="3"/>
  <c r="BE268" i="3"/>
  <c r="T268" i="3"/>
  <c r="R268" i="3"/>
  <c r="P268" i="3"/>
  <c r="BK268" i="3"/>
  <c r="J268" i="3"/>
  <c r="BI267" i="3"/>
  <c r="BH267" i="3"/>
  <c r="BG267" i="3"/>
  <c r="BF267" i="3"/>
  <c r="T267" i="3"/>
  <c r="R267" i="3"/>
  <c r="P267" i="3"/>
  <c r="BK267" i="3"/>
  <c r="J267" i="3"/>
  <c r="BE267" i="3" s="1"/>
  <c r="BI266" i="3"/>
  <c r="BH266" i="3"/>
  <c r="BG266" i="3"/>
  <c r="BF266" i="3"/>
  <c r="BE266" i="3"/>
  <c r="T266" i="3"/>
  <c r="R266" i="3"/>
  <c r="P266" i="3"/>
  <c r="BK266" i="3"/>
  <c r="J266" i="3"/>
  <c r="BI265" i="3"/>
  <c r="BH265" i="3"/>
  <c r="BG265" i="3"/>
  <c r="BF265" i="3"/>
  <c r="T265" i="3"/>
  <c r="R265" i="3"/>
  <c r="P265" i="3"/>
  <c r="BK265" i="3"/>
  <c r="J265" i="3"/>
  <c r="BE265" i="3" s="1"/>
  <c r="BI264" i="3"/>
  <c r="BH264" i="3"/>
  <c r="BG264" i="3"/>
  <c r="BF264" i="3"/>
  <c r="BE264" i="3"/>
  <c r="T264" i="3"/>
  <c r="R264" i="3"/>
  <c r="P264" i="3"/>
  <c r="BK264" i="3"/>
  <c r="J264" i="3"/>
  <c r="BI262" i="3"/>
  <c r="BH262" i="3"/>
  <c r="BG262" i="3"/>
  <c r="BF262" i="3"/>
  <c r="T262" i="3"/>
  <c r="R262" i="3"/>
  <c r="P262" i="3"/>
  <c r="BK262" i="3"/>
  <c r="J262" i="3"/>
  <c r="BE262" i="3" s="1"/>
  <c r="BI261" i="3"/>
  <c r="BH261" i="3"/>
  <c r="BG261" i="3"/>
  <c r="BF261" i="3"/>
  <c r="BE261" i="3"/>
  <c r="T261" i="3"/>
  <c r="R261" i="3"/>
  <c r="P261" i="3"/>
  <c r="BK261" i="3"/>
  <c r="J261" i="3"/>
  <c r="BI260" i="3"/>
  <c r="BH260" i="3"/>
  <c r="BG260" i="3"/>
  <c r="BF260" i="3"/>
  <c r="T260" i="3"/>
  <c r="R260" i="3"/>
  <c r="P260" i="3"/>
  <c r="BK260" i="3"/>
  <c r="J260" i="3"/>
  <c r="BE260" i="3" s="1"/>
  <c r="BI259" i="3"/>
  <c r="BH259" i="3"/>
  <c r="BG259" i="3"/>
  <c r="BF259" i="3"/>
  <c r="BE259" i="3"/>
  <c r="T259" i="3"/>
  <c r="R259" i="3"/>
  <c r="P259" i="3"/>
  <c r="BK259" i="3"/>
  <c r="J259" i="3"/>
  <c r="BI258" i="3"/>
  <c r="BH258" i="3"/>
  <c r="BG258" i="3"/>
  <c r="BF258" i="3"/>
  <c r="T258" i="3"/>
  <c r="R258" i="3"/>
  <c r="P258" i="3"/>
  <c r="BK258" i="3"/>
  <c r="J258" i="3"/>
  <c r="BE258" i="3" s="1"/>
  <c r="BI256" i="3"/>
  <c r="BH256" i="3"/>
  <c r="BG256" i="3"/>
  <c r="BF256" i="3"/>
  <c r="BE256" i="3"/>
  <c r="T256" i="3"/>
  <c r="R256" i="3"/>
  <c r="R255" i="3" s="1"/>
  <c r="P256" i="3"/>
  <c r="P255" i="3" s="1"/>
  <c r="BK256" i="3"/>
  <c r="BK255" i="3" s="1"/>
  <c r="J255" i="3" s="1"/>
  <c r="J62" i="3" s="1"/>
  <c r="J256" i="3"/>
  <c r="BI253" i="3"/>
  <c r="BH253" i="3"/>
  <c r="BG253" i="3"/>
  <c r="BF253" i="3"/>
  <c r="T253" i="3"/>
  <c r="R253" i="3"/>
  <c r="P253" i="3"/>
  <c r="BK253" i="3"/>
  <c r="J253" i="3"/>
  <c r="BE253" i="3" s="1"/>
  <c r="BI251" i="3"/>
  <c r="BH251" i="3"/>
  <c r="BG251" i="3"/>
  <c r="BF251" i="3"/>
  <c r="T251" i="3"/>
  <c r="R251" i="3"/>
  <c r="P251" i="3"/>
  <c r="BK251" i="3"/>
  <c r="J251" i="3"/>
  <c r="BE251" i="3" s="1"/>
  <c r="BI249" i="3"/>
  <c r="BH249" i="3"/>
  <c r="BG249" i="3"/>
  <c r="BF249" i="3"/>
  <c r="T249" i="3"/>
  <c r="R249" i="3"/>
  <c r="P249" i="3"/>
  <c r="BK249" i="3"/>
  <c r="J249" i="3"/>
  <c r="BE249" i="3" s="1"/>
  <c r="BI247" i="3"/>
  <c r="BH247" i="3"/>
  <c r="BG247" i="3"/>
  <c r="BF247" i="3"/>
  <c r="T247" i="3"/>
  <c r="R247" i="3"/>
  <c r="P247" i="3"/>
  <c r="BK247" i="3"/>
  <c r="J247" i="3"/>
  <c r="BE247" i="3" s="1"/>
  <c r="BI245" i="3"/>
  <c r="BH245" i="3"/>
  <c r="BG245" i="3"/>
  <c r="BF245" i="3"/>
  <c r="T245" i="3"/>
  <c r="T244" i="3" s="1"/>
  <c r="R245" i="3"/>
  <c r="R244" i="3" s="1"/>
  <c r="P245" i="3"/>
  <c r="P244" i="3" s="1"/>
  <c r="P189" i="3" s="1"/>
  <c r="BK245" i="3"/>
  <c r="BK244" i="3" s="1"/>
  <c r="J244" i="3" s="1"/>
  <c r="J61" i="3" s="1"/>
  <c r="J245" i="3"/>
  <c r="BE245" i="3" s="1"/>
  <c r="BI242" i="3"/>
  <c r="BH242" i="3"/>
  <c r="BG242" i="3"/>
  <c r="BF242" i="3"/>
  <c r="T242" i="3"/>
  <c r="R242" i="3"/>
  <c r="P242" i="3"/>
  <c r="BK242" i="3"/>
  <c r="J242" i="3"/>
  <c r="BE242" i="3" s="1"/>
  <c r="BI240" i="3"/>
  <c r="BH240" i="3"/>
  <c r="BG240" i="3"/>
  <c r="BF240" i="3"/>
  <c r="BE240" i="3"/>
  <c r="T240" i="3"/>
  <c r="R240" i="3"/>
  <c r="P240" i="3"/>
  <c r="BK240" i="3"/>
  <c r="J240" i="3"/>
  <c r="BI238" i="3"/>
  <c r="BH238" i="3"/>
  <c r="BG238" i="3"/>
  <c r="BF238" i="3"/>
  <c r="T238" i="3"/>
  <c r="R238" i="3"/>
  <c r="P238" i="3"/>
  <c r="BK238" i="3"/>
  <c r="J238" i="3"/>
  <c r="BE238" i="3" s="1"/>
  <c r="BI233" i="3"/>
  <c r="BH233" i="3"/>
  <c r="BG233" i="3"/>
  <c r="BF233" i="3"/>
  <c r="BE233" i="3"/>
  <c r="T233" i="3"/>
  <c r="R233" i="3"/>
  <c r="P233" i="3"/>
  <c r="BK233" i="3"/>
  <c r="J233" i="3"/>
  <c r="BI231" i="3"/>
  <c r="BH231" i="3"/>
  <c r="BG231" i="3"/>
  <c r="BF231" i="3"/>
  <c r="T231" i="3"/>
  <c r="R231" i="3"/>
  <c r="P231" i="3"/>
  <c r="BK231" i="3"/>
  <c r="J231" i="3"/>
  <c r="BE231" i="3" s="1"/>
  <c r="BI229" i="3"/>
  <c r="BH229" i="3"/>
  <c r="BG229" i="3"/>
  <c r="BF229" i="3"/>
  <c r="BE229" i="3"/>
  <c r="T229" i="3"/>
  <c r="R229" i="3"/>
  <c r="P229" i="3"/>
  <c r="BK229" i="3"/>
  <c r="J229" i="3"/>
  <c r="BI224" i="3"/>
  <c r="BH224" i="3"/>
  <c r="BG224" i="3"/>
  <c r="BF224" i="3"/>
  <c r="T224" i="3"/>
  <c r="R224" i="3"/>
  <c r="P224" i="3"/>
  <c r="BK224" i="3"/>
  <c r="J224" i="3"/>
  <c r="BE224" i="3" s="1"/>
  <c r="BI221" i="3"/>
  <c r="BH221" i="3"/>
  <c r="BG221" i="3"/>
  <c r="BF221" i="3"/>
  <c r="BE221" i="3"/>
  <c r="T221" i="3"/>
  <c r="R221" i="3"/>
  <c r="P221" i="3"/>
  <c r="BK221" i="3"/>
  <c r="J221" i="3"/>
  <c r="BI219" i="3"/>
  <c r="BH219" i="3"/>
  <c r="BG219" i="3"/>
  <c r="BF219" i="3"/>
  <c r="T219" i="3"/>
  <c r="R219" i="3"/>
  <c r="P219" i="3"/>
  <c r="BK219" i="3"/>
  <c r="J219" i="3"/>
  <c r="BE219" i="3" s="1"/>
  <c r="BI216" i="3"/>
  <c r="BH216" i="3"/>
  <c r="BG216" i="3"/>
  <c r="BF216" i="3"/>
  <c r="BE216" i="3"/>
  <c r="T216" i="3"/>
  <c r="R216" i="3"/>
  <c r="P216" i="3"/>
  <c r="BK216" i="3"/>
  <c r="J216" i="3"/>
  <c r="BI214" i="3"/>
  <c r="BH214" i="3"/>
  <c r="BG214" i="3"/>
  <c r="BF214" i="3"/>
  <c r="T214" i="3"/>
  <c r="R214" i="3"/>
  <c r="P214" i="3"/>
  <c r="BK214" i="3"/>
  <c r="J214" i="3"/>
  <c r="BE214" i="3" s="1"/>
  <c r="BI209" i="3"/>
  <c r="BH209" i="3"/>
  <c r="BG209" i="3"/>
  <c r="BF209" i="3"/>
  <c r="BE209" i="3"/>
  <c r="T209" i="3"/>
  <c r="R209" i="3"/>
  <c r="P209" i="3"/>
  <c r="BK209" i="3"/>
  <c r="J209" i="3"/>
  <c r="BI204" i="3"/>
  <c r="BH204" i="3"/>
  <c r="BG204" i="3"/>
  <c r="BF204" i="3"/>
  <c r="T204" i="3"/>
  <c r="R204" i="3"/>
  <c r="P204" i="3"/>
  <c r="BK204" i="3"/>
  <c r="J204" i="3"/>
  <c r="BE204" i="3" s="1"/>
  <c r="BI203" i="3"/>
  <c r="BH203" i="3"/>
  <c r="BG203" i="3"/>
  <c r="BF203" i="3"/>
  <c r="BE203" i="3"/>
  <c r="T203" i="3"/>
  <c r="R203" i="3"/>
  <c r="P203" i="3"/>
  <c r="BK203" i="3"/>
  <c r="J203" i="3"/>
  <c r="BI198" i="3"/>
  <c r="BH198" i="3"/>
  <c r="BG198" i="3"/>
  <c r="BF198" i="3"/>
  <c r="T198" i="3"/>
  <c r="R198" i="3"/>
  <c r="P198" i="3"/>
  <c r="BK198" i="3"/>
  <c r="J198" i="3"/>
  <c r="BE198" i="3" s="1"/>
  <c r="BI195" i="3"/>
  <c r="BH195" i="3"/>
  <c r="BG195" i="3"/>
  <c r="BF195" i="3"/>
  <c r="BE195" i="3"/>
  <c r="T195" i="3"/>
  <c r="R195" i="3"/>
  <c r="P195" i="3"/>
  <c r="BK195" i="3"/>
  <c r="J195" i="3"/>
  <c r="BI193" i="3"/>
  <c r="BH193" i="3"/>
  <c r="BG193" i="3"/>
  <c r="BF193" i="3"/>
  <c r="T193" i="3"/>
  <c r="R193" i="3"/>
  <c r="P193" i="3"/>
  <c r="BK193" i="3"/>
  <c r="J193" i="3"/>
  <c r="BE193" i="3" s="1"/>
  <c r="BI190" i="3"/>
  <c r="BH190" i="3"/>
  <c r="BG190" i="3"/>
  <c r="BF190" i="3"/>
  <c r="BE190" i="3"/>
  <c r="T190" i="3"/>
  <c r="R190" i="3"/>
  <c r="R189" i="3" s="1"/>
  <c r="P190" i="3"/>
  <c r="BK190" i="3"/>
  <c r="J190" i="3"/>
  <c r="BI187" i="3"/>
  <c r="BH187" i="3"/>
  <c r="BG187" i="3"/>
  <c r="BF187" i="3"/>
  <c r="T187" i="3"/>
  <c r="R187" i="3"/>
  <c r="P187" i="3"/>
  <c r="BK187" i="3"/>
  <c r="J187" i="3"/>
  <c r="BE187" i="3" s="1"/>
  <c r="BI184" i="3"/>
  <c r="BH184" i="3"/>
  <c r="BG184" i="3"/>
  <c r="BF184" i="3"/>
  <c r="T184" i="3"/>
  <c r="R184" i="3"/>
  <c r="P184" i="3"/>
  <c r="BK184" i="3"/>
  <c r="J184" i="3"/>
  <c r="BE184" i="3" s="1"/>
  <c r="BI181" i="3"/>
  <c r="BH181" i="3"/>
  <c r="BG181" i="3"/>
  <c r="BF181" i="3"/>
  <c r="T181" i="3"/>
  <c r="R181" i="3"/>
  <c r="P181" i="3"/>
  <c r="BK181" i="3"/>
  <c r="J181" i="3"/>
  <c r="BE181" i="3" s="1"/>
  <c r="BI178" i="3"/>
  <c r="BH178" i="3"/>
  <c r="BG178" i="3"/>
  <c r="BF178" i="3"/>
  <c r="F31" i="3" s="1"/>
  <c r="BA53" i="1" s="1"/>
  <c r="T178" i="3"/>
  <c r="R178" i="3"/>
  <c r="P178" i="3"/>
  <c r="BK178" i="3"/>
  <c r="J178" i="3"/>
  <c r="BE178" i="3" s="1"/>
  <c r="BI175" i="3"/>
  <c r="BH175" i="3"/>
  <c r="BG175" i="3"/>
  <c r="BF175" i="3"/>
  <c r="T175" i="3"/>
  <c r="T174" i="3" s="1"/>
  <c r="R175" i="3"/>
  <c r="P175" i="3"/>
  <c r="P174" i="3" s="1"/>
  <c r="BK175" i="3"/>
  <c r="BK174" i="3" s="1"/>
  <c r="J174" i="3" s="1"/>
  <c r="J59" i="3" s="1"/>
  <c r="J175" i="3"/>
  <c r="BE175" i="3" s="1"/>
  <c r="BI173" i="3"/>
  <c r="BH173" i="3"/>
  <c r="BG173" i="3"/>
  <c r="BF173" i="3"/>
  <c r="T173" i="3"/>
  <c r="R173" i="3"/>
  <c r="P173" i="3"/>
  <c r="BK173" i="3"/>
  <c r="J173" i="3"/>
  <c r="BE173" i="3" s="1"/>
  <c r="BI172" i="3"/>
  <c r="BH172" i="3"/>
  <c r="BG172" i="3"/>
  <c r="BF172" i="3"/>
  <c r="BE172" i="3"/>
  <c r="T172" i="3"/>
  <c r="R172" i="3"/>
  <c r="P172" i="3"/>
  <c r="BK172" i="3"/>
  <c r="J172" i="3"/>
  <c r="BI171" i="3"/>
  <c r="BH171" i="3"/>
  <c r="BG171" i="3"/>
  <c r="BF171" i="3"/>
  <c r="T171" i="3"/>
  <c r="R171" i="3"/>
  <c r="P171" i="3"/>
  <c r="BK171" i="3"/>
  <c r="J171" i="3"/>
  <c r="BE171" i="3" s="1"/>
  <c r="BI169" i="3"/>
  <c r="BH169" i="3"/>
  <c r="BG169" i="3"/>
  <c r="BF169" i="3"/>
  <c r="BE169" i="3"/>
  <c r="T169" i="3"/>
  <c r="R169" i="3"/>
  <c r="P169" i="3"/>
  <c r="BK169" i="3"/>
  <c r="J169" i="3"/>
  <c r="BI168" i="3"/>
  <c r="BH168" i="3"/>
  <c r="BG168" i="3"/>
  <c r="BF168" i="3"/>
  <c r="T168" i="3"/>
  <c r="R168" i="3"/>
  <c r="P168" i="3"/>
  <c r="BK168" i="3"/>
  <c r="J168" i="3"/>
  <c r="BE168" i="3" s="1"/>
  <c r="BI167" i="3"/>
  <c r="BH167" i="3"/>
  <c r="BG167" i="3"/>
  <c r="BF167" i="3"/>
  <c r="BE167" i="3"/>
  <c r="T167" i="3"/>
  <c r="R167" i="3"/>
  <c r="P167" i="3"/>
  <c r="BK167" i="3"/>
  <c r="J167" i="3"/>
  <c r="BI165" i="3"/>
  <c r="BH165" i="3"/>
  <c r="BG165" i="3"/>
  <c r="BF165" i="3"/>
  <c r="T165" i="3"/>
  <c r="R165" i="3"/>
  <c r="P165" i="3"/>
  <c r="BK165" i="3"/>
  <c r="J165" i="3"/>
  <c r="BE165" i="3" s="1"/>
  <c r="BI163" i="3"/>
  <c r="BH163" i="3"/>
  <c r="BG163" i="3"/>
  <c r="BF163" i="3"/>
  <c r="BE163" i="3"/>
  <c r="T163" i="3"/>
  <c r="R163" i="3"/>
  <c r="P163" i="3"/>
  <c r="BK163" i="3"/>
  <c r="J163" i="3"/>
  <c r="BI161" i="3"/>
  <c r="BH161" i="3"/>
  <c r="BG161" i="3"/>
  <c r="BF161" i="3"/>
  <c r="T161" i="3"/>
  <c r="R161" i="3"/>
  <c r="P161" i="3"/>
  <c r="BK161" i="3"/>
  <c r="J161" i="3"/>
  <c r="BE161" i="3" s="1"/>
  <c r="BI159" i="3"/>
  <c r="BH159" i="3"/>
  <c r="BG159" i="3"/>
  <c r="BF159" i="3"/>
  <c r="BE159" i="3"/>
  <c r="T159" i="3"/>
  <c r="R159" i="3"/>
  <c r="P159" i="3"/>
  <c r="BK159" i="3"/>
  <c r="J159" i="3"/>
  <c r="BI156" i="3"/>
  <c r="BH156" i="3"/>
  <c r="BG156" i="3"/>
  <c r="BF156" i="3"/>
  <c r="T156" i="3"/>
  <c r="R156" i="3"/>
  <c r="P156" i="3"/>
  <c r="BK156" i="3"/>
  <c r="J156" i="3"/>
  <c r="BE156" i="3" s="1"/>
  <c r="BI154" i="3"/>
  <c r="BH154" i="3"/>
  <c r="BG154" i="3"/>
  <c r="BF154" i="3"/>
  <c r="BE154" i="3"/>
  <c r="T154" i="3"/>
  <c r="R154" i="3"/>
  <c r="P154" i="3"/>
  <c r="BK154" i="3"/>
  <c r="J154" i="3"/>
  <c r="BI152" i="3"/>
  <c r="BH152" i="3"/>
  <c r="BG152" i="3"/>
  <c r="BF152" i="3"/>
  <c r="T152" i="3"/>
  <c r="R152" i="3"/>
  <c r="P152" i="3"/>
  <c r="BK152" i="3"/>
  <c r="J152" i="3"/>
  <c r="BE152" i="3" s="1"/>
  <c r="BI150" i="3"/>
  <c r="BH150" i="3"/>
  <c r="BG150" i="3"/>
  <c r="BF150" i="3"/>
  <c r="BE150" i="3"/>
  <c r="T150" i="3"/>
  <c r="R150" i="3"/>
  <c r="P150" i="3"/>
  <c r="BK150" i="3"/>
  <c r="J150" i="3"/>
  <c r="BI148" i="3"/>
  <c r="BH148" i="3"/>
  <c r="BG148" i="3"/>
  <c r="BF148" i="3"/>
  <c r="T148" i="3"/>
  <c r="R148" i="3"/>
  <c r="P148" i="3"/>
  <c r="BK148" i="3"/>
  <c r="J148" i="3"/>
  <c r="BE148" i="3" s="1"/>
  <c r="BI146" i="3"/>
  <c r="BH146" i="3"/>
  <c r="BG146" i="3"/>
  <c r="BF146" i="3"/>
  <c r="BE146" i="3"/>
  <c r="T146" i="3"/>
  <c r="R146" i="3"/>
  <c r="P146" i="3"/>
  <c r="BK146" i="3"/>
  <c r="J146" i="3"/>
  <c r="BI143" i="3"/>
  <c r="BH143" i="3"/>
  <c r="BG143" i="3"/>
  <c r="BF143" i="3"/>
  <c r="T143" i="3"/>
  <c r="R143" i="3"/>
  <c r="P143" i="3"/>
  <c r="BK143" i="3"/>
  <c r="J143" i="3"/>
  <c r="BE143" i="3" s="1"/>
  <c r="BI140" i="3"/>
  <c r="BH140" i="3"/>
  <c r="BG140" i="3"/>
  <c r="BF140" i="3"/>
  <c r="BE140" i="3"/>
  <c r="T140" i="3"/>
  <c r="R140" i="3"/>
  <c r="P140" i="3"/>
  <c r="BK140" i="3"/>
  <c r="J140" i="3"/>
  <c r="BI137" i="3"/>
  <c r="BH137" i="3"/>
  <c r="BG137" i="3"/>
  <c r="BF137" i="3"/>
  <c r="BE137" i="3"/>
  <c r="T137" i="3"/>
  <c r="R137" i="3"/>
  <c r="P137" i="3"/>
  <c r="BK137" i="3"/>
  <c r="J137" i="3"/>
  <c r="BI134" i="3"/>
  <c r="BH134" i="3"/>
  <c r="BG134" i="3"/>
  <c r="BF134" i="3"/>
  <c r="BE134" i="3"/>
  <c r="T134" i="3"/>
  <c r="R134" i="3"/>
  <c r="P134" i="3"/>
  <c r="BK134" i="3"/>
  <c r="J134" i="3"/>
  <c r="BI129" i="3"/>
  <c r="BH129" i="3"/>
  <c r="BG129" i="3"/>
  <c r="BF129" i="3"/>
  <c r="BE129" i="3"/>
  <c r="T129" i="3"/>
  <c r="R129" i="3"/>
  <c r="P129" i="3"/>
  <c r="BK129" i="3"/>
  <c r="J129" i="3"/>
  <c r="BI126" i="3"/>
  <c r="BH126" i="3"/>
  <c r="BG126" i="3"/>
  <c r="BF126" i="3"/>
  <c r="BE126" i="3"/>
  <c r="T126" i="3"/>
  <c r="R126" i="3"/>
  <c r="P126" i="3"/>
  <c r="BK126" i="3"/>
  <c r="J126" i="3"/>
  <c r="BI121" i="3"/>
  <c r="BH121" i="3"/>
  <c r="BG121" i="3"/>
  <c r="BF121" i="3"/>
  <c r="BE121" i="3"/>
  <c r="T121" i="3"/>
  <c r="R121" i="3"/>
  <c r="P121" i="3"/>
  <c r="BK121" i="3"/>
  <c r="J121" i="3"/>
  <c r="BI118" i="3"/>
  <c r="BH118" i="3"/>
  <c r="BG118" i="3"/>
  <c r="BF118" i="3"/>
  <c r="BE118" i="3"/>
  <c r="T118" i="3"/>
  <c r="R118" i="3"/>
  <c r="P118" i="3"/>
  <c r="BK118" i="3"/>
  <c r="J118" i="3"/>
  <c r="BI115" i="3"/>
  <c r="BH115" i="3"/>
  <c r="BG115" i="3"/>
  <c r="BF115" i="3"/>
  <c r="BE115" i="3"/>
  <c r="T115" i="3"/>
  <c r="R115" i="3"/>
  <c r="P115" i="3"/>
  <c r="BK115" i="3"/>
  <c r="J115" i="3"/>
  <c r="BI113" i="3"/>
  <c r="BH113" i="3"/>
  <c r="BG113" i="3"/>
  <c r="BF113" i="3"/>
  <c r="BE113" i="3"/>
  <c r="T113" i="3"/>
  <c r="R113" i="3"/>
  <c r="P113" i="3"/>
  <c r="BK113" i="3"/>
  <c r="J113" i="3"/>
  <c r="BI111" i="3"/>
  <c r="BH111" i="3"/>
  <c r="BG111" i="3"/>
  <c r="BF111" i="3"/>
  <c r="BE111" i="3"/>
  <c r="T111" i="3"/>
  <c r="R111" i="3"/>
  <c r="P111" i="3"/>
  <c r="BK111" i="3"/>
  <c r="J111" i="3"/>
  <c r="BI107" i="3"/>
  <c r="BH107" i="3"/>
  <c r="BG107" i="3"/>
  <c r="BF107" i="3"/>
  <c r="BE107" i="3"/>
  <c r="T107" i="3"/>
  <c r="R107" i="3"/>
  <c r="P107" i="3"/>
  <c r="BK107" i="3"/>
  <c r="J107" i="3"/>
  <c r="BI103" i="3"/>
  <c r="BH103" i="3"/>
  <c r="BG103" i="3"/>
  <c r="BF103" i="3"/>
  <c r="BE103" i="3"/>
  <c r="T103" i="3"/>
  <c r="R103" i="3"/>
  <c r="P103" i="3"/>
  <c r="BK103" i="3"/>
  <c r="J103" i="3"/>
  <c r="BI100" i="3"/>
  <c r="BH100" i="3"/>
  <c r="BG100" i="3"/>
  <c r="BF100" i="3"/>
  <c r="BE100" i="3"/>
  <c r="T100" i="3"/>
  <c r="R100" i="3"/>
  <c r="P100" i="3"/>
  <c r="BK100" i="3"/>
  <c r="J100" i="3"/>
  <c r="BI97" i="3"/>
  <c r="BH97" i="3"/>
  <c r="BG97" i="3"/>
  <c r="BF97" i="3"/>
  <c r="BE97" i="3"/>
  <c r="T97" i="3"/>
  <c r="R97" i="3"/>
  <c r="P97" i="3"/>
  <c r="BK97" i="3"/>
  <c r="J97" i="3"/>
  <c r="BI94" i="3"/>
  <c r="BH94" i="3"/>
  <c r="BG94" i="3"/>
  <c r="BF94" i="3"/>
  <c r="BE94" i="3"/>
  <c r="T94" i="3"/>
  <c r="R94" i="3"/>
  <c r="P94" i="3"/>
  <c r="BK94" i="3"/>
  <c r="J94" i="3"/>
  <c r="BI92" i="3"/>
  <c r="BH92" i="3"/>
  <c r="BG92" i="3"/>
  <c r="BF92" i="3"/>
  <c r="BE92" i="3"/>
  <c r="T92" i="3"/>
  <c r="R92" i="3"/>
  <c r="P92" i="3"/>
  <c r="BK92" i="3"/>
  <c r="J92" i="3"/>
  <c r="BI90" i="3"/>
  <c r="F34" i="3" s="1"/>
  <c r="BD53" i="1" s="1"/>
  <c r="BH90" i="3"/>
  <c r="BG90" i="3"/>
  <c r="BF90" i="3"/>
  <c r="BE90" i="3"/>
  <c r="T90" i="3"/>
  <c r="R90" i="3"/>
  <c r="P90" i="3"/>
  <c r="BK90" i="3"/>
  <c r="BK87" i="3" s="1"/>
  <c r="J90" i="3"/>
  <c r="BI88" i="3"/>
  <c r="BH88" i="3"/>
  <c r="F33" i="3" s="1"/>
  <c r="BC53" i="1" s="1"/>
  <c r="BG88" i="3"/>
  <c r="F32" i="3" s="1"/>
  <c r="BB53" i="1" s="1"/>
  <c r="BF88" i="3"/>
  <c r="J31" i="3" s="1"/>
  <c r="AW53" i="1" s="1"/>
  <c r="BE88" i="3"/>
  <c r="J30" i="3" s="1"/>
  <c r="AV53" i="1" s="1"/>
  <c r="AT53" i="1" s="1"/>
  <c r="T88" i="3"/>
  <c r="R88" i="3"/>
  <c r="R87" i="3" s="1"/>
  <c r="R86" i="3" s="1"/>
  <c r="R85" i="3" s="1"/>
  <c r="P88" i="3"/>
  <c r="P87" i="3" s="1"/>
  <c r="BK88" i="3"/>
  <c r="J88" i="3"/>
  <c r="F82" i="3"/>
  <c r="F79" i="3"/>
  <c r="E77" i="3"/>
  <c r="E75" i="3"/>
  <c r="J49" i="3"/>
  <c r="F49" i="3"/>
  <c r="E47" i="3"/>
  <c r="J21" i="3"/>
  <c r="E21" i="3"/>
  <c r="J51" i="3" s="1"/>
  <c r="J20" i="3"/>
  <c r="J18" i="3"/>
  <c r="E18" i="3"/>
  <c r="F52" i="3" s="1"/>
  <c r="J17" i="3"/>
  <c r="J15" i="3"/>
  <c r="E15" i="3"/>
  <c r="F51" i="3" s="1"/>
  <c r="J14" i="3"/>
  <c r="J12" i="3"/>
  <c r="J79" i="3" s="1"/>
  <c r="E7" i="3"/>
  <c r="E45" i="3" s="1"/>
  <c r="BK92" i="2"/>
  <c r="J92" i="2" s="1"/>
  <c r="J60" i="2" s="1"/>
  <c r="BK82" i="2"/>
  <c r="J82" i="2" s="1"/>
  <c r="J58" i="2" s="1"/>
  <c r="AY52" i="1"/>
  <c r="AX52" i="1"/>
  <c r="BI94" i="2"/>
  <c r="BH94" i="2"/>
  <c r="BG94" i="2"/>
  <c r="BF94" i="2"/>
  <c r="T94" i="2"/>
  <c r="R94" i="2"/>
  <c r="P94" i="2"/>
  <c r="BK94" i="2"/>
  <c r="J94" i="2"/>
  <c r="BE94" i="2" s="1"/>
  <c r="BI93" i="2"/>
  <c r="BH93" i="2"/>
  <c r="BG93" i="2"/>
  <c r="BF93" i="2"/>
  <c r="T93" i="2"/>
  <c r="T92" i="2" s="1"/>
  <c r="R93" i="2"/>
  <c r="R92" i="2" s="1"/>
  <c r="P93" i="2"/>
  <c r="P92" i="2" s="1"/>
  <c r="BK93" i="2"/>
  <c r="J93" i="2"/>
  <c r="BE93" i="2" s="1"/>
  <c r="BI91" i="2"/>
  <c r="BH91" i="2"/>
  <c r="BG91" i="2"/>
  <c r="BF91" i="2"/>
  <c r="BE91" i="2"/>
  <c r="T91" i="2"/>
  <c r="R91" i="2"/>
  <c r="P91" i="2"/>
  <c r="BK91" i="2"/>
  <c r="J91" i="2"/>
  <c r="BI90" i="2"/>
  <c r="BH90" i="2"/>
  <c r="BG90" i="2"/>
  <c r="BF90" i="2"/>
  <c r="BE90" i="2"/>
  <c r="T90" i="2"/>
  <c r="R90" i="2"/>
  <c r="P90" i="2"/>
  <c r="P88" i="2" s="1"/>
  <c r="BK90" i="2"/>
  <c r="J90" i="2"/>
  <c r="BI89" i="2"/>
  <c r="BH89" i="2"/>
  <c r="BG89" i="2"/>
  <c r="F32" i="2" s="1"/>
  <c r="BB52" i="1" s="1"/>
  <c r="BB51" i="1" s="1"/>
  <c r="BF89" i="2"/>
  <c r="BE89" i="2"/>
  <c r="T89" i="2"/>
  <c r="T88" i="2" s="1"/>
  <c r="R89" i="2"/>
  <c r="R88" i="2" s="1"/>
  <c r="P89" i="2"/>
  <c r="BK89" i="2"/>
  <c r="J89" i="2"/>
  <c r="BI87" i="2"/>
  <c r="BH87" i="2"/>
  <c r="BG87" i="2"/>
  <c r="BF87" i="2"/>
  <c r="T87" i="2"/>
  <c r="R87" i="2"/>
  <c r="P87" i="2"/>
  <c r="BK87" i="2"/>
  <c r="J87" i="2"/>
  <c r="BE87" i="2" s="1"/>
  <c r="BI85" i="2"/>
  <c r="BH85" i="2"/>
  <c r="BG85" i="2"/>
  <c r="BF85" i="2"/>
  <c r="T85" i="2"/>
  <c r="R85" i="2"/>
  <c r="P85" i="2"/>
  <c r="BK85" i="2"/>
  <c r="J85" i="2"/>
  <c r="BE85" i="2" s="1"/>
  <c r="BI84" i="2"/>
  <c r="BH84" i="2"/>
  <c r="BG84" i="2"/>
  <c r="BF84" i="2"/>
  <c r="T84" i="2"/>
  <c r="R84" i="2"/>
  <c r="R82" i="2" s="1"/>
  <c r="R81" i="2" s="1"/>
  <c r="R80" i="2" s="1"/>
  <c r="P84" i="2"/>
  <c r="P82" i="2" s="1"/>
  <c r="P81" i="2" s="1"/>
  <c r="P80" i="2" s="1"/>
  <c r="AU52" i="1" s="1"/>
  <c r="BK84" i="2"/>
  <c r="J84" i="2"/>
  <c r="BE84" i="2" s="1"/>
  <c r="BI83" i="2"/>
  <c r="BH83" i="2"/>
  <c r="F33" i="2" s="1"/>
  <c r="BC52" i="1" s="1"/>
  <c r="BC51" i="1" s="1"/>
  <c r="BG83" i="2"/>
  <c r="BF83" i="2"/>
  <c r="J31" i="2" s="1"/>
  <c r="AW52" i="1" s="1"/>
  <c r="T83" i="2"/>
  <c r="T82" i="2" s="1"/>
  <c r="R83" i="2"/>
  <c r="P83" i="2"/>
  <c r="BK83" i="2"/>
  <c r="J83" i="2"/>
  <c r="BE83" i="2" s="1"/>
  <c r="F30" i="2" s="1"/>
  <c r="AZ52" i="1" s="1"/>
  <c r="J76" i="2"/>
  <c r="J74" i="2"/>
  <c r="F74" i="2"/>
  <c r="E72" i="2"/>
  <c r="F51" i="2"/>
  <c r="F49" i="2"/>
  <c r="E47" i="2"/>
  <c r="J21" i="2"/>
  <c r="E21" i="2"/>
  <c r="J51" i="2" s="1"/>
  <c r="J20" i="2"/>
  <c r="J18" i="2"/>
  <c r="E18" i="2"/>
  <c r="F52" i="2" s="1"/>
  <c r="J17" i="2"/>
  <c r="J15" i="2"/>
  <c r="E15" i="2"/>
  <c r="F76" i="2" s="1"/>
  <c r="J14" i="2"/>
  <c r="J12" i="2"/>
  <c r="J49" i="2" s="1"/>
  <c r="E7" i="2"/>
  <c r="E70" i="2" s="1"/>
  <c r="AS51" i="1"/>
  <c r="AT59" i="1"/>
  <c r="L47" i="1"/>
  <c r="AM46" i="1"/>
  <c r="L46" i="1"/>
  <c r="AM44" i="1"/>
  <c r="L44" i="1"/>
  <c r="L42" i="1"/>
  <c r="L41" i="1"/>
  <c r="W28" i="1" l="1"/>
  <c r="AX51" i="1"/>
  <c r="BK88" i="2"/>
  <c r="J88" i="2" s="1"/>
  <c r="J59" i="2" s="1"/>
  <c r="F34" i="2"/>
  <c r="BD52" i="1" s="1"/>
  <c r="BD51" i="1" s="1"/>
  <c r="W30" i="1" s="1"/>
  <c r="F81" i="3"/>
  <c r="P86" i="3"/>
  <c r="P85" i="3" s="1"/>
  <c r="AU53" i="1" s="1"/>
  <c r="AU51" i="1" s="1"/>
  <c r="T189" i="3"/>
  <c r="J30" i="4"/>
  <c r="AV54" i="1" s="1"/>
  <c r="AT54" i="1" s="1"/>
  <c r="F30" i="4"/>
  <c r="AZ54" i="1" s="1"/>
  <c r="W29" i="1"/>
  <c r="AY51" i="1"/>
  <c r="BK86" i="3"/>
  <c r="J87" i="3"/>
  <c r="J58" i="3" s="1"/>
  <c r="BK189" i="3"/>
  <c r="J189" i="3" s="1"/>
  <c r="J60" i="3" s="1"/>
  <c r="T86" i="3"/>
  <c r="T85" i="3" s="1"/>
  <c r="BK80" i="4"/>
  <c r="J81" i="4"/>
  <c r="J58" i="4" s="1"/>
  <c r="E45" i="2"/>
  <c r="J30" i="2"/>
  <c r="AV52" i="1" s="1"/>
  <c r="AT52" i="1" s="1"/>
  <c r="T81" i="2"/>
  <c r="T80" i="2" s="1"/>
  <c r="E45" i="4"/>
  <c r="J30" i="8"/>
  <c r="AV58" i="1" s="1"/>
  <c r="AT58" i="1" s="1"/>
  <c r="F30" i="8"/>
  <c r="AZ58" i="1" s="1"/>
  <c r="F77" i="2"/>
  <c r="J81" i="3"/>
  <c r="F51" i="5"/>
  <c r="R83" i="6"/>
  <c r="R82" i="6" s="1"/>
  <c r="J82" i="7"/>
  <c r="J58" i="7" s="1"/>
  <c r="BK81" i="7"/>
  <c r="J81" i="9"/>
  <c r="J58" i="9" s="1"/>
  <c r="BK80" i="9"/>
  <c r="J31" i="4"/>
  <c r="AW54" i="1" s="1"/>
  <c r="F31" i="2"/>
  <c r="BA52" i="1" s="1"/>
  <c r="F30" i="3"/>
  <c r="AZ53" i="1" s="1"/>
  <c r="AZ51" i="1" s="1"/>
  <c r="J73" i="4"/>
  <c r="J51" i="5"/>
  <c r="J30" i="6"/>
  <c r="AV56" i="1" s="1"/>
  <c r="AT56" i="1" s="1"/>
  <c r="F30" i="6"/>
  <c r="AZ56" i="1" s="1"/>
  <c r="T83" i="6"/>
  <c r="T82" i="6" s="1"/>
  <c r="P80" i="7"/>
  <c r="AU57" i="1" s="1"/>
  <c r="P80" i="8"/>
  <c r="AU58" i="1" s="1"/>
  <c r="BK81" i="5"/>
  <c r="J30" i="5"/>
  <c r="AV55" i="1" s="1"/>
  <c r="AT55" i="1" s="1"/>
  <c r="F30" i="5"/>
  <c r="AZ55" i="1" s="1"/>
  <c r="F34" i="5"/>
  <c r="BD55" i="1" s="1"/>
  <c r="J84" i="6"/>
  <c r="J58" i="6" s="1"/>
  <c r="BK83" i="6"/>
  <c r="R80" i="7"/>
  <c r="BK85" i="7"/>
  <c r="J85" i="7" s="1"/>
  <c r="J59" i="7" s="1"/>
  <c r="J86" i="7"/>
  <c r="J60" i="7" s="1"/>
  <c r="R80" i="8"/>
  <c r="F31" i="5"/>
  <c r="BA55" i="1" s="1"/>
  <c r="F52" i="6"/>
  <c r="J76" i="6"/>
  <c r="J51" i="7"/>
  <c r="J30" i="7"/>
  <c r="AV57" i="1" s="1"/>
  <c r="AT57" i="1" s="1"/>
  <c r="E45" i="8"/>
  <c r="J49" i="9"/>
  <c r="E69" i="9"/>
  <c r="F75" i="9"/>
  <c r="F30" i="9"/>
  <c r="AZ59" i="1" s="1"/>
  <c r="E72" i="6"/>
  <c r="F77" i="8"/>
  <c r="BK81" i="8"/>
  <c r="J86" i="8"/>
  <c r="J60" i="8" s="1"/>
  <c r="J75" i="9"/>
  <c r="F31" i="6"/>
  <c r="BA56" i="1" s="1"/>
  <c r="F76" i="7"/>
  <c r="F31" i="8"/>
  <c r="BA58" i="1" s="1"/>
  <c r="F76" i="9"/>
  <c r="F31" i="9"/>
  <c r="BA59" i="1" s="1"/>
  <c r="AV51" i="1" l="1"/>
  <c r="W26" i="1"/>
  <c r="BK85" i="3"/>
  <c r="J85" i="3" s="1"/>
  <c r="J86" i="3"/>
  <c r="J57" i="3" s="1"/>
  <c r="BK80" i="5"/>
  <c r="J81" i="5"/>
  <c r="J58" i="5" s="1"/>
  <c r="BA51" i="1"/>
  <c r="BK80" i="7"/>
  <c r="J80" i="7" s="1"/>
  <c r="J81" i="7"/>
  <c r="J57" i="7" s="1"/>
  <c r="J81" i="8"/>
  <c r="J57" i="8" s="1"/>
  <c r="BK80" i="8"/>
  <c r="J80" i="8" s="1"/>
  <c r="BK81" i="2"/>
  <c r="J83" i="6"/>
  <c r="J57" i="6" s="1"/>
  <c r="BK82" i="6"/>
  <c r="J82" i="6" s="1"/>
  <c r="J80" i="9"/>
  <c r="J57" i="9" s="1"/>
  <c r="BK79" i="9"/>
  <c r="J79" i="9" s="1"/>
  <c r="J80" i="4"/>
  <c r="J57" i="4" s="1"/>
  <c r="BK79" i="4"/>
  <c r="J79" i="4" s="1"/>
  <c r="BK79" i="5" l="1"/>
  <c r="J79" i="5" s="1"/>
  <c r="J80" i="5"/>
  <c r="J57" i="5" s="1"/>
  <c r="J81" i="2"/>
  <c r="J57" i="2" s="1"/>
  <c r="BK80" i="2"/>
  <c r="J80" i="2" s="1"/>
  <c r="J56" i="7"/>
  <c r="J27" i="7"/>
  <c r="J27" i="8"/>
  <c r="J56" i="8"/>
  <c r="W27" i="1"/>
  <c r="AW51" i="1"/>
  <c r="AK27" i="1" s="1"/>
  <c r="J56" i="3"/>
  <c r="J27" i="3"/>
  <c r="AK26" i="1"/>
  <c r="AT51" i="1"/>
  <c r="J27" i="9"/>
  <c r="J56" i="9"/>
  <c r="J56" i="4"/>
  <c r="J27" i="4"/>
  <c r="J27" i="6"/>
  <c r="J56" i="6"/>
  <c r="J56" i="5" l="1"/>
  <c r="J27" i="5"/>
  <c r="AG53" i="1"/>
  <c r="AN53" i="1" s="1"/>
  <c r="J36" i="3"/>
  <c r="J27" i="2"/>
  <c r="J56" i="2"/>
  <c r="AG56" i="1"/>
  <c r="AN56" i="1" s="1"/>
  <c r="J36" i="6"/>
  <c r="AG59" i="1"/>
  <c r="AN59" i="1" s="1"/>
  <c r="J36" i="9"/>
  <c r="J36" i="8"/>
  <c r="AG58" i="1"/>
  <c r="AN58" i="1" s="1"/>
  <c r="J36" i="4"/>
  <c r="AG54" i="1"/>
  <c r="AN54" i="1" s="1"/>
  <c r="J36" i="7"/>
  <c r="AG57" i="1"/>
  <c r="AN57" i="1" s="1"/>
  <c r="AG55" i="1" l="1"/>
  <c r="AN55" i="1" s="1"/>
  <c r="J36" i="5"/>
  <c r="J36" i="2"/>
  <c r="AG52" i="1"/>
  <c r="AG51" i="1" l="1"/>
  <c r="AN52" i="1"/>
  <c r="AN51" i="1" l="1"/>
  <c r="AK23" i="1"/>
  <c r="AK32" i="1" s="1"/>
</calcChain>
</file>

<file path=xl/sharedStrings.xml><?xml version="1.0" encoding="utf-8"?>
<sst xmlns="http://schemas.openxmlformats.org/spreadsheetml/2006/main" count="5142" uniqueCount="1048">
  <si>
    <t>Export VZ</t>
  </si>
  <si>
    <t>List obsahuje:</t>
  </si>
  <si>
    <t>1) Rekapitulace stavby</t>
  </si>
  <si>
    <t>2) Rekapitulace objektů stavby a soupisů prací</t>
  </si>
  <si>
    <t>3.0</t>
  </si>
  <si>
    <t>ZAMOK</t>
  </si>
  <si>
    <t>False</t>
  </si>
  <si>
    <t>{1c79dfa1-84ed-41a7-b5d8-7aa6d94ff8b7}</t>
  </si>
  <si>
    <t>0,01</t>
  </si>
  <si>
    <t>21</t>
  </si>
  <si>
    <t>15</t>
  </si>
  <si>
    <t>REKAPITULACE STAVBY</t>
  </si>
  <si>
    <t>v ---  níže se nacházejí doplnkové a pomocné údaje k sestavám  --- v</t>
  </si>
  <si>
    <t>Návod na vyplnění</t>
  </si>
  <si>
    <t>0,001</t>
  </si>
  <si>
    <t>Kód:</t>
  </si>
  <si>
    <t>1-9-1-2017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</si>
  <si>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</si>
  <si>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</si>
  <si>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Přestavba obslužné panelové komunikace, Kamenné Žehrovice</t>
  </si>
  <si>
    <t>0,1</t>
  </si>
  <si>
    <t>KSO:</t>
  </si>
  <si>
    <t/>
  </si>
  <si>
    <t>CC-CZ:</t>
  </si>
  <si>
    <t>1</t>
  </si>
  <si>
    <t>Místo:</t>
  </si>
  <si>
    <t xml:space="preserve"> </t>
  </si>
  <si>
    <t>Datum:</t>
  </si>
  <si>
    <t>16.02.2015</t>
  </si>
  <si>
    <t>10</t>
  </si>
  <si>
    <t>100</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</si>
  <si>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</si>
  <si>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</si>
  <si>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</si>
  <si>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</si>
  <si>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</si>
  <si>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</si>
  <si>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</si>
  <si>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</si>
  <si>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</si>
  <si>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</si>
  <si>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</si>
  <si>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</si>
  <si>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</si>
  <si>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</si>
  <si>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</si>
  <si>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</si>
  <si>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</si>
  <si>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</si>
  <si>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</si>
  <si>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</si>
  <si>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</si>
  <si>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</si>
  <si>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</si>
  <si>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</si>
  <si>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</si>
  <si>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</si>
  <si>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</si>
  <si>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</si>
  <si>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</si>
  <si>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</si>
  <si>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</si>
  <si>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</si>
  <si>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</si>
  <si>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</si>
  <si>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</si>
  <si>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</si>
  <si>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</si>
  <si>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</si>
  <si>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</si>
  <si>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</si>
  <si>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</si>
  <si>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</si>
  <si>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</si>
  <si>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</si>
  <si>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</si>
  <si>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</si>
  <si>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</si>
  <si>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</si>
  <si>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001</t>
  </si>
  <si>
    <t>Ostatní a vedlejší náklady</t>
  </si>
  <si>
    <t>STA</t>
  </si>
  <si>
    <t>{23bb0e13-7a00-4014-947c-1dee15abe716}</t>
  </si>
  <si>
    <t>2</t>
  </si>
  <si>
    <t>SO 101</t>
  </si>
  <si>
    <t>Přestavba obslužné panelové komunikace</t>
  </si>
  <si>
    <t>{66375969-0595-4e0c-a402-dde56b960c58}</t>
  </si>
  <si>
    <t>SO 171</t>
  </si>
  <si>
    <t>Dopravně inženýrská opatření při výstavbě</t>
  </si>
  <si>
    <t>{3a7d5fe2-ee8d-4010-a8e3-8c1eface7bc4}</t>
  </si>
  <si>
    <t>SO 191</t>
  </si>
  <si>
    <t>Definitivní dopravní značení</t>
  </si>
  <si>
    <t>{2a47e921-9edb-4865-ab12-ed3e164b1e46}</t>
  </si>
  <si>
    <t>SO 301</t>
  </si>
  <si>
    <t>Úprava přípojek uličních vpustí</t>
  </si>
  <si>
    <t>{fb9058e0-1995-4f6d-baa2-a24d49477878}</t>
  </si>
  <si>
    <t>SO 431</t>
  </si>
  <si>
    <t>Ochrana NN kabelu ČEZ distribuce</t>
  </si>
  <si>
    <t>{f37638af-bb49-4f26-b605-04ad05029084}</t>
  </si>
  <si>
    <t>SO 451</t>
  </si>
  <si>
    <t>Ochrana kabelů O2</t>
  </si>
  <si>
    <t>{9197992c-b80d-426f-a69f-b84c883efded}</t>
  </si>
  <si>
    <t>SO 801</t>
  </si>
  <si>
    <t>Sadové úpravy</t>
  </si>
  <si>
    <t>{ab8a932e-c1c7-458e-b6fc-efbf39d1dfe9}</t>
  </si>
  <si>
    <t>1) Krycí list soupisu</t>
  </si>
  <si>
    <t>2) Rekapitulace</t>
  </si>
  <si>
    <t>3) Soupis prací</t>
  </si>
  <si>
    <t>Zpět na list:</t>
  </si>
  <si>
    <t>Rekapitulace stavby</t>
  </si>
  <si>
    <t>KRYCÍ LIST SOUPISU</t>
  </si>
  <si>
    <t>Objekt:</t>
  </si>
  <si>
    <t>SO 001 - Ostatní a vedlejší náklady</t>
  </si>
  <si>
    <t>REKAPITULACE ČLENĚNÍ SOUPISU PRACÍ</t>
  </si>
  <si>
    <t>Kód dílu - Popis</t>
  </si>
  <si>
    <t>Cena celkem [CZK]</t>
  </si>
  <si>
    <t>Náklady soupisu celkem</t>
  </si>
  <si>
    <t>-1</t>
  </si>
  <si>
    <t>VRN - Vedlejší rozpočtové náklady</t>
  </si>
  <si>
    <t xml:space="preserve">    VRN1 - Průzkumné, geodetické a projektové práce</t>
  </si>
  <si>
    <t xml:space="preserve">    VRN3 - Zařízení staveniště</t>
  </si>
  <si>
    <t xml:space="preserve">    VRN4 - Inženýrská činnost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</si>
  <si>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</si>
  <si>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</si>
  <si>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</si>
  <si>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</si>
  <si>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</si>
  <si>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</si>
  <si>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</si>
  <si>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</si>
  <si>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</si>
  <si>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</si>
  <si>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</si>
  <si>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</si>
  <si>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</si>
  <si>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</si>
  <si>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VRN</t>
  </si>
  <si>
    <t>Vedlejší rozpočtové náklady</t>
  </si>
  <si>
    <t>5</t>
  </si>
  <si>
    <t>ROZPOCET</t>
  </si>
  <si>
    <t>VRN1</t>
  </si>
  <si>
    <t>Průzkumné, geodetické a projektové práce</t>
  </si>
  <si>
    <t>K</t>
  </si>
  <si>
    <t>011514000</t>
  </si>
  <si>
    <t>Průzkumné, geodetické a projektové práce průzkumné práce stavební průzkum průzkum stavebně-statický</t>
  </si>
  <si>
    <t>Kč</t>
  </si>
  <si>
    <t>CS ÚRS 2017 01</t>
  </si>
  <si>
    <t>1024</t>
  </si>
  <si>
    <t>1564679616</t>
  </si>
  <si>
    <t>012303000</t>
  </si>
  <si>
    <t>Průzkumné, geodetické a projektové práce geodetické práce po výstavbě</t>
  </si>
  <si>
    <t>-538288109</t>
  </si>
  <si>
    <t>3</t>
  </si>
  <si>
    <t>013244000</t>
  </si>
  <si>
    <t>Průzkumné, geodetické a projektové práce projektové práce dokumentace stavby (výkresová a textová) pro provádění stavby</t>
  </si>
  <si>
    <t>1807053625</t>
  </si>
  <si>
    <t>VV</t>
  </si>
  <si>
    <t>1 " aktualizace a projednání DIO</t>
  </si>
  <si>
    <t>4</t>
  </si>
  <si>
    <t>013254000</t>
  </si>
  <si>
    <t>Průzkumné, geodetické a projektové práce projektové práce dokumentace stavby (výkresová a textová) skutečného provedení stavby</t>
  </si>
  <si>
    <t>-1616115467</t>
  </si>
  <si>
    <t>VRN3</t>
  </si>
  <si>
    <t>Zařízení staveniště</t>
  </si>
  <si>
    <t>9</t>
  </si>
  <si>
    <t>03171</t>
  </si>
  <si>
    <t>Provozní náklady - zajištění vstupů do objektů</t>
  </si>
  <si>
    <t>KČ</t>
  </si>
  <si>
    <t>155756050</t>
  </si>
  <si>
    <t>032603000</t>
  </si>
  <si>
    <t>Zařízení staveniště vybavení staveniště ostatní náklady</t>
  </si>
  <si>
    <t>225029470</t>
  </si>
  <si>
    <t>6</t>
  </si>
  <si>
    <t>034503000</t>
  </si>
  <si>
    <t>Zařízení staveniště zabezpečení staveniště informační tabule</t>
  </si>
  <si>
    <t>1879737522</t>
  </si>
  <si>
    <t>VRN4</t>
  </si>
  <si>
    <t>Inženýrská činnost</t>
  </si>
  <si>
    <t>7</t>
  </si>
  <si>
    <t>041403000</t>
  </si>
  <si>
    <t>Inženýrská činnost dozory koordinátor BOZP na staveništi</t>
  </si>
  <si>
    <t>-1932235618</t>
  </si>
  <si>
    <t>8</t>
  </si>
  <si>
    <t>042503000</t>
  </si>
  <si>
    <t>Inženýrská činnost posudky plán BOZP na staveništi</t>
  </si>
  <si>
    <t>1798136350</t>
  </si>
  <si>
    <t>SO 101 - Přestavba obslužné panelové komunikace</t>
  </si>
  <si>
    <t>HSV - Práce a dodávky HSV</t>
  </si>
  <si>
    <t xml:space="preserve">    1 - Zemní práce</t>
  </si>
  <si>
    <t xml:space="preserve">    2 - Zakládání</t>
  </si>
  <si>
    <t xml:space="preserve">    5 - Komunikace</t>
  </si>
  <si>
    <t xml:space="preserve">      D6 - 009.: Ostatní konstrukce a práce</t>
  </si>
  <si>
    <t xml:space="preserve">    8 - Trubní vedení</t>
  </si>
  <si>
    <t xml:space="preserve">    9 - Ostatní konstrukce a práce-bourání</t>
  </si>
  <si>
    <t xml:space="preserve">    997 - Přesun sutě</t>
  </si>
  <si>
    <t xml:space="preserve">    998 - Přesun hmot</t>
  </si>
  <si>
    <t>HSV</t>
  </si>
  <si>
    <t>Práce a dodávky HSV</t>
  </si>
  <si>
    <t>Zemní práce</t>
  </si>
  <si>
    <t>111201101</t>
  </si>
  <si>
    <t>Odstranění křovin a stromů s odstraněním kořenů průměru kmene do 100 mm do sklonu terénu 1 : 5, při celkové ploše do 1 000 m2</t>
  </si>
  <si>
    <t>m2</t>
  </si>
  <si>
    <t>-961285604</t>
  </si>
  <si>
    <t>PSC</t>
  </si>
  <si>
    <t xml:space="preserve">Poznámka k souboru cen:_x000D_
1. Cenu -1104 lze použít jestliže se odstranění stromů a křovin neprovádí na holo. 2. Cena -1101 je určena i pro: a) odstraňování křovin a stromů o průměru kmene do 100 mm z ploch, jejichž celková výměra je větší než 1 000 m2 při sklonu terénu strmějším než 1 : 5; b) LTM při jakékoliv celkové ploše jednotlivě přes 30 m2. 3. V ceně jsou započteny i náklady na případné nutné odklizení křovin a stromů na hromady na vzdálenost do 50 m nebo naložení na dopravní prostředek. 4. Průměr kmenů stromů (křovin) se měří 0,15 m nad přilehlým terénem. 5. Množství jednotek se určí samostatně za každý objekt v m2 plochy rovné součtu půdorysných ploch omezených obalovými křivkami korun jednotlivých stromů a křovin, popř. skupin stromů a křovin, jejichž koruny se půdorysně překrývají. Jestliže by byl zmíněný součet ploch větší než půdorysná plocha staveniště, počítá se pouze s plochou staveniště. </t>
  </si>
  <si>
    <t>112101101</t>
  </si>
  <si>
    <t>Kácení stromů s odřezáním kmene a s odvětvením listnatých, průměru kmene přes 100 do 300 mm</t>
  </si>
  <si>
    <t>kus</t>
  </si>
  <si>
    <t>-549569019</t>
  </si>
  <si>
    <t xml:space="preserve">Poznámka k souboru cen:_x000D_
1. Ceny lze použít i pro odstranění stromů ze sesuté zeminy, vývratů a polomů. 2. V ceně jsou započteny i náklady na případné nutné odklizení kmene a větví odděleně na vzdálenost do 50 m nebo s naložením na dopravní prostředek. 3. Průměr kmene se měří v místě řezu. 4. Ceny nelze užít v případě, kdy je nutné odstraňování stromu po částech; tyto práce lze oceňovat příslušnými cenami katalogu 823-1 Plochy a úprava území. 5. Počet stromů při kácení souvislého lesního porostu lze určit podle tabulky uvedené v příloze č. 2. 6. Práce jsou prováděné technikou volného kácení. O volné kácení se jedná v případě, kdy se kácí strom s volným kruhovým prostorem o poloměru minimálně 1,5 násobku výšky káceného stromu ve všech směrech. </t>
  </si>
  <si>
    <t>112101102</t>
  </si>
  <si>
    <t>Kácení stromů s odřezáním kmene a s odvětvením listnatých, průměru kmene přes 300 do 500 mm</t>
  </si>
  <si>
    <t>1840063294</t>
  </si>
  <si>
    <t>113106121</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</si>
  <si>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</si>
  <si>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958767659</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</si>
  <si>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</si>
  <si>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1,78+0,34+0,64+1,4+1,14+8,41</t>
  </si>
  <si>
    <t>113106241</t>
  </si>
  <si>
    <t>Rozebrání dlažeb a dílců komunikací pro pěší, vozovek a ploch s přemístěním hmot na skládku na vzdálenost do 3 m nebo s naložením na dopravní prostředek vozovek a ploch, s jakoukoliv výplní spár v ploše jednotlivě přes 200 m2 ze silničních dílců jakýchkoliv rozměrů, s ložem z kameniva nebo živice živicí se spárami zalitými</t>
  </si>
  <si>
    <t>-1270597270</t>
  </si>
  <si>
    <t>323,23+147,55</t>
  </si>
  <si>
    <t>113107143</t>
  </si>
  <si>
    <t>Odstranění podkladů nebo krytů s přemístěním hmot na skládku na vzdálenost do 3 m nebo s naložením na dopravní prostředek v ploše jednotlivě do 50 m2 živičných, o tl. vrstvy přes 100 do 150 mm</t>
  </si>
  <si>
    <t>2036311682</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</si>
  <si>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</si>
  <si>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0,66+3,46+39,93</t>
  </si>
  <si>
    <t>113107171</t>
  </si>
  <si>
    <t>Odstranění podkladů nebo krytů s přemístěním hmot na skládku na vzdálenost do 20 m nebo s naložením na dopravní prostředek v ploše jednotlivě přes 50 m2 do 200 m2 z betonu prostého, o tl. vrstvy přes 100 do 150 mm</t>
  </si>
  <si>
    <t>-1561478541</t>
  </si>
  <si>
    <t>"tl. 12 cm</t>
  </si>
  <si>
    <t>3,32+6,99+5,96+4,64+4,97+2,95+3,47+5,39+10,62+1,73+7,93+1,0+8,49</t>
  </si>
  <si>
    <t>113107223</t>
  </si>
  <si>
    <t>Odstranění podkladů nebo krytů s přemístěním hmot na skládku na vzdálenost do 20 m nebo s naložením na dopravní prostředek v ploše jednotlivě přes 200 m2 z kameniva hrubého drceného, o tl. vrstvy přes 200 do 300 mm</t>
  </si>
  <si>
    <t>-728316918</t>
  </si>
  <si>
    <t>"tl. 25 cm</t>
  </si>
  <si>
    <t>470,78+67,46+13,71+44,05</t>
  </si>
  <si>
    <t>113154121</t>
  </si>
  <si>
    <t>Frézování živičného podkladu nebo krytu s naložením na dopravní prostředek plochy do 500 m2 bez překážek v trase pruhu šířky přes 0,5 m do 1 m, tloušťky vrstvy do 30 mm</t>
  </si>
  <si>
    <t>-1708248093</t>
  </si>
  <si>
    <t xml:space="preserve">Poznámka k souboru cen:_x000D_
1. V cenách jsou započteny i náklady na: a) vodu pro chlazení zubů frézy, b) opotřebování frézovacích nástrojů, c) naložení odfrézovaného materiálu na dopravní prostředek. 2. V cenách nejsou započteny náklady na: a) nutné ruční odstranění (vybourání) živičného krytu kolem překážek, které se oceňují cenami souboru cen 113 10-7 Odstranění podkladů nebo krytů této části katalogu, b) očištění povrchu odfrézované plochy, které se oceňují cenami souboru cen 938 90-9 Odstranění bláta, prachu z povrchu podkladu nebo krytu části C01 tohoto katalogu. 3. Množství měrných jednotek pro rozpočet určí projekt. Drobné překážky, např. vpusti, uzávěry, sloupy (plochy do 2 m2) se z celkové frézované plochy neodečítají. 4. Tloušťku frézované vrstvy určí projekt a měří se tloušťka jednotlivých záběrů v mm. 5. Cena s překážkami je určena v případech, kdy: a) na 200 m2 frézované plochy se vyskytne v průměru více než jedna vpusť nebo vstup inženýrských sítí, popř. stožár, vstupní ostrůvek apod., b) jsou-li podél frézované plochy osazeny obrubníky s výškovým rozdílem horní plochy obrubníku od frézované plochy větší než 250 mm. 6. Překážkami se rozumějí obrubníky nebo krajníky, pokud výškový rozdíl horní plochy obrubníku od frézované plochy je větší než 250 mm, vpusti nebo vstupy inženýrských sítí, stožáry, nástupní a ochranné ostrůvky apod. </t>
  </si>
  <si>
    <t>113202111</t>
  </si>
  <si>
    <t>Vytrhání obrub s vybouráním lože, s přemístěním hmot na skládku na vzdálenost do 3 m nebo s naložením na dopravní prostředek z krajníků nebo obrubníků stojatých</t>
  </si>
  <si>
    <t>m</t>
  </si>
  <si>
    <t>316622866</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</si>
  <si>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</si>
  <si>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11</t>
  </si>
  <si>
    <t>122201401</t>
  </si>
  <si>
    <t>Vykopávky v zemnících na suchu s přehozením výkopku na vzdálenost do 3 m nebo s naložením na dopravní prostředek v hornině tř. 3 do 100 m3</t>
  </si>
  <si>
    <t>m3</t>
  </si>
  <si>
    <t>-1529295864</t>
  </si>
  <si>
    <t xml:space="preserve">Poznámka k souboru cen:_x000D_
1. Ceny lze použít i pro těžbu haldoviny a pro skrývky s výjimkou skrývek nad povrchový- mi důlními díly. Ceny pro těžbu haldoviny nelze použít, uplatňují-li se v místě těžby báňské předpisy nebo odůvodněné požadavky správce haldy (odvalu), které prokazatelně vyvolávají zvýšení nákladů dodavatele stavebních prací. V těchto případech se vykopávka haldy (odvalu) ocení příslušnými cenami katalogu 823-2 Rekultivace. 2. Ceny lze použít jen pro vykopávky v zemnících nezapažených. Jsou-li zemníky nebo jejich části zapažené, oceňuje se vykopávka v nich podle čl. 3116 Všeobecných podmínek tohoto katalogu. </t>
  </si>
  <si>
    <t>(150,09+69,20)*0,15</t>
  </si>
  <si>
    <t>12</t>
  </si>
  <si>
    <t>122201402</t>
  </si>
  <si>
    <t>Vykopávky v zemnících na suchu s přehozením výkopku na vzdálenost do 3 m nebo s naložením na dopravní prostředek v hornině tř. 3 přes 100 do 1 000 m3</t>
  </si>
  <si>
    <t>1329690227</t>
  </si>
  <si>
    <t>126,321</t>
  </si>
  <si>
    <t>13</t>
  </si>
  <si>
    <t>122202202</t>
  </si>
  <si>
    <t>Odkopávky a prokopávky nezapažené pro silnice s přemístěním výkopku v příčných profilech na vzdálenost do 15 m nebo s naložením na dopravní prostředek v hornině tř. 3 přes 100 do 1 000 m3</t>
  </si>
  <si>
    <t>200933738</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</si>
  <si>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</si>
  <si>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525,4-(94,16+10,12+1,65+137,99+6,61+11,01)</t>
  </si>
  <si>
    <t>842,14*0,5*0,3 " odkop pro zlepšení podloží</t>
  </si>
  <si>
    <t>Součet</t>
  </si>
  <si>
    <t>14</t>
  </si>
  <si>
    <t>132201102</t>
  </si>
  <si>
    <t>Hloubení zapažených i nezapažených rýh šířky do 600 mm s urovnáním dna do předepsaného profilu a spádu v hornině tř. 3 přes 100 m3</t>
  </si>
  <si>
    <t>740230678</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</si>
  <si>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</si>
  <si>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128,62*0,166</t>
  </si>
  <si>
    <t>162401102</t>
  </si>
  <si>
    <t>Vodorovné přemístění výkopku nebo sypaniny po suchu na obvyklém dopravním prostředku, bez naložení výkopku, avšak se složením bez rozhrnutí z horniny tř. 1 až 4 na vzdálenost přes 1 500 do 2 000 m</t>
  </si>
  <si>
    <t>2053825114</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</si>
  <si>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</si>
  <si>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842,14*0,5*0,3 " odvoz na mezideponii - odkop pro zlepšení podloží</t>
  </si>
  <si>
    <t>842,14*0,5*0,3 " odvoz na stavbu po zlešení zeminy - odkop pro zlepšení podloží</t>
  </si>
  <si>
    <t>16</t>
  </si>
  <si>
    <t>162701105</t>
  </si>
  <si>
    <t>Vodorovné přemístění výkopku nebo sypaniny po suchu na obvyklém dopravním prostředku, bez naložení výkopku, avšak se složením bez rozhrnutí z horniny tř. 1 až 4 na vzdálenost přes 9 000 do 10 000 m</t>
  </si>
  <si>
    <t>-2036285933</t>
  </si>
  <si>
    <t>263,86+21,351</t>
  </si>
  <si>
    <t>17</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</si>
  <si>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</si>
  <si>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</si>
  <si>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-317745976</t>
  </si>
  <si>
    <t>263,89*10 'Přepočtené koeficientem množství</t>
  </si>
  <si>
    <t>18</t>
  </si>
  <si>
    <t>171101111</t>
  </si>
  <si>
    <t>Uložení sypaniny do násypů s rozprostřením sypaniny ve vrstvách a s hrubým urovnáním zhutněných s uzavřením povrchu násypu z hornin nesoudržných sypkých s relativní ulehlostí I(d) 0,9 nebo v aktivní zóně</t>
  </si>
  <si>
    <t>1036044618</t>
  </si>
  <si>
    <t xml:space="preserve">Poznámka k souboru cen:_x000D_
1. Ceny lze použít i pro sypaniny odebírané z hald, pro hlušinu apod. 2. Cenu 20-1101 lze použít i pro: a) rozprostření zbylého výkopu na místě po zásypu jam a rýh pro podzemní vedení a zářezů pro podzemní vedení; toto množství se určí v m3 uloženého výkopku, měřeného v rostlém stavu, b) uložení výkopku do násypů pod vodou. 3. Ceny lze použít i pro uložení sypaniny s předepsaným zhutněním na trvalé skládky, do koryt vodotečí a do prohlubní terénu. 4. Cenu 10-1131 lze použít i pro ukládání sypaniny z hornin nesoudržných i soudržných společně bez možnosti jejich roztřídění. 5. Ceny -1121 a -1131 lze použít jen tehdy, jestliže objem násypů, oceňovaných těmito cenami, měřený podle ustanovení čl. 3571 Všeobecných podmínek katalogu nepřesáhne 100 000 m3na objektu. Násypy, jejichž součet objemů přesáhne 100 000 m3 na objektu, se ocení individuálně. 6. Ceny jsou určeny pro míru zhutnění určenou projektem: a) pro ceny -1101 až -1105 v % výsledku zkoušky PS, b) pro ceny -1111 a -1112 relativní ulehlostí I(d), c) pro ceny -1121 a -1131 stanovením technologie. 7. Ceny nelze použít: a) pro uložení sypaniny do hrází; uložení netříděné sypaniny do hrází se oceňuje cenami souboru cen 171 uložení netříděných sypanin do hrází části A 03, případně cenovými normativy podle části A 31, b) pro uložení sypaniny do ochranných valů nebo těch jejich částí, jejichž šířka je menší než 3 m. Toto uložení se oceňuje cenami souboru cen 175 10-11 Obsyp objektů. 8. Cena 20-1101 neplatí pro uložení výkopku nebo ornice při vykopávkách pro podzemní vedení podél hrany výkopu, z něhož byl výkopek získán a to ani tehdy, jestliže se výkopek po vyhození z výkopiště na povrch území ještě dále přemísťuje na hromady . podél výkopu. 9. Horninami soudržnými se rozumějí takové horniny, u nichž zdrojem pevnosti jsou molekulární a chemické vazby mezi částicemi horniny. Jde o horniny, které jsou schopny plastických deformací. 10. Horninami nesoudržnými se rozumějí horniny, u nichž hlavním zdrojem pevnosti ve smyku je pouze tření mezi jednotlivými oddělenými pevnými částicemi horniny. 11. Horninami sypkými se rozumějí horniny III. skupiny podle ČSN 72 1002 se zrnem do 125 mm. Množství zrn velikosti přes 125 mm může být nejvýše 5 % objemu. 12. Horninami kamenitými se rozumějí nestmelené úlomkovité horniny skalní a sypké se zrny přes 125 mm. Množství zrn velikosti přes 125 mm musí být vyšší než 5 % objemu. 13.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14. Zajišťuje-li se předepsané zhutnění násypu přesypáním podle čl. 120 ČSN 73 3050, ocení se odstranění přesypané části cenami 122 . 0-71 Odkopávky nebo prokopávky při pozemkových úpravách </t>
  </si>
  <si>
    <t>19</t>
  </si>
  <si>
    <t>171201201</t>
  </si>
  <si>
    <t>Uložení sypaniny na skládky</t>
  </si>
  <si>
    <t>-594057596</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</si>
  <si>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</si>
  <si>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263,86+21,351+126,321</t>
  </si>
  <si>
    <t>20</t>
  </si>
  <si>
    <t>181301102</t>
  </si>
  <si>
    <t>Rozprostření a urovnání ornice v rovině nebo ve svahu sklonu do 1:5 při souvislé ploše do 500 m2, tl. vrstvy přes 100 do 150 mm</t>
  </si>
  <si>
    <t>1902050080</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</si>
  <si>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</si>
  <si>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181411141</t>
  </si>
  <si>
    <t>Založení trávníku na půdě předem připravené plochy do 1000 m2 výsevem včetně utažení parterového v rovině nebo na svahu do 1:5</t>
  </si>
  <si>
    <t>222116344</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</si>
  <si>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</si>
  <si>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22</t>
  </si>
  <si>
    <t>M</t>
  </si>
  <si>
    <t>005724150</t>
  </si>
  <si>
    <t>osivo směs travní parková směs exclusive</t>
  </si>
  <si>
    <t>kg</t>
  </si>
  <si>
    <t>1738353917</t>
  </si>
  <si>
    <t>150,09*0,015 'Přepočtené koeficientem množství</t>
  </si>
  <si>
    <t>23</t>
  </si>
  <si>
    <t>181411142</t>
  </si>
  <si>
    <t>Založení trávníku na půdě předem připravené plochy do 1000 m2 výsevem včetně utažení parterového na svahu přes 1:5 do 1:2</t>
  </si>
  <si>
    <t>1439177589</t>
  </si>
  <si>
    <t>24</t>
  </si>
  <si>
    <t>396166984</t>
  </si>
  <si>
    <t>69,2*0,015 'Přepočtené koeficientem množství</t>
  </si>
  <si>
    <t>25</t>
  </si>
  <si>
    <t>181951101</t>
  </si>
  <si>
    <t>Úprava pláně vyrovnáním výškových rozdílů v hornině tř. 1 až 4 bez zhutnění</t>
  </si>
  <si>
    <t>307712780</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</si>
  <si>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</si>
  <si>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69,200+150,09</t>
  </si>
  <si>
    <t>26</t>
  </si>
  <si>
    <t>181951102</t>
  </si>
  <si>
    <t>Úprava pláně vyrovnáním výškových rozdílů v hornině tř. 1 až 4 se zhutněním</t>
  </si>
  <si>
    <t>1107438084</t>
  </si>
  <si>
    <t>27</t>
  </si>
  <si>
    <t>182301122</t>
  </si>
  <si>
    <t>Rozprostření a urovnání ornice ve svahu sklonu přes 1:5 při souvislé ploše do 500 m2, tl. vrstvy přes 100 do 150 mm</t>
  </si>
  <si>
    <t>831345811</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</si>
  <si>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3,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</si>
  <si>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28</t>
  </si>
  <si>
    <t>184802611</t>
  </si>
  <si>
    <t>Chemické odplevelení po založení kultury v rovině nebo na svahu do 1:5 postřikem na široko</t>
  </si>
  <si>
    <t>-1596698145</t>
  </si>
  <si>
    <t xml:space="preserve">Poznámka k souboru cen:_x000D_
1. Ceny -2613, -2617, -2623, -2627, -2633, -2637, -2643 a -2647 jsou určeny pro odplevelení ploch o ploše do 10 m2 jednotlivě, nebo pro odstranění hnízd plevelů o ploše do 20 m2 jednotlivě vzdálených od sebe nejméně 5 m. 2. Ceny nelze použít pro chemické odplevelení trávníku; tyto práce se oceňují cenami části A02 souboru cen 184 80-2 . Chemické odplevelení před založením kultury. 3. V cenách -2611 až -2614, -2621 až -2624, -2631 až –2634 a -2641 až -2644 jsou započteny i náklady na dovoz vody do 10 km. 4. V cenách o sklonu svahu přes 1:1 jsou uvažovány podmínky pro svahy běžně schůdné; bez použití lezeckých technik. V případě použití lezeckých technik se tyto náklady oceňují individuálně. </t>
  </si>
  <si>
    <t>29</t>
  </si>
  <si>
    <t>184802621</t>
  </si>
  <si>
    <t>Chemické odplevelení po založení kultury na svahu přes 1:5 do 1:2 postřikem na široko</t>
  </si>
  <si>
    <t>-2031429019</t>
  </si>
  <si>
    <t>30</t>
  </si>
  <si>
    <t>58101</t>
  </si>
  <si>
    <t>Zemina - ornice,humus</t>
  </si>
  <si>
    <t>-244787758</t>
  </si>
  <si>
    <t>31</t>
  </si>
  <si>
    <t>R 190</t>
  </si>
  <si>
    <t>poplatek za získání ornice</t>
  </si>
  <si>
    <t>1817122909</t>
  </si>
  <si>
    <t>32</t>
  </si>
  <si>
    <t>97901</t>
  </si>
  <si>
    <t>Uložení sypaniny na skládku - zemina a kamení</t>
  </si>
  <si>
    <t>t</t>
  </si>
  <si>
    <t>155298706</t>
  </si>
  <si>
    <t>263,86*2 'Přepočtené koeficientem množství</t>
  </si>
  <si>
    <t>33</t>
  </si>
  <si>
    <t>R 133 1</t>
  </si>
  <si>
    <t>Sondy pro ověření polohy podzemních trubních sítí</t>
  </si>
  <si>
    <t>ks</t>
  </si>
  <si>
    <t>-624159403</t>
  </si>
  <si>
    <t>34</t>
  </si>
  <si>
    <t>R 133 1,1</t>
  </si>
  <si>
    <t>Ochrana ( úprava) vodovodu , včetně výškové úpravy povrchových znaků</t>
  </si>
  <si>
    <t>-1184154656</t>
  </si>
  <si>
    <t>35</t>
  </si>
  <si>
    <t>R 133 1,2</t>
  </si>
  <si>
    <t>Ochrana (úprava) plynovodních přípojek, včetně výškové úpravy povrchových znaků</t>
  </si>
  <si>
    <t>1944845194</t>
  </si>
  <si>
    <t>Zakládání</t>
  </si>
  <si>
    <t>36</t>
  </si>
  <si>
    <t>211531111</t>
  </si>
  <si>
    <t>Výplň kamenivem do rýh odvodňovacích žeber nebo trativodů bez zhutnění, s úpravou povrchu výplně kamenivem hrubým drceným frakce 16 až 63 mm</t>
  </si>
  <si>
    <t>-974250244</t>
  </si>
  <si>
    <t xml:space="preserve">Poznámka k souboru cen:_x000D_
1. V ceně 51-1111 jsou započteny i náklady na průduchy vytvořené z lomového kamene. 2. V cenách 52-1111 až 58-1111 nejsou započteny náklady na zřízení průduchů; tyto práce se oceňují cenami: a) souboru cen 212 71-11 Trativody z trub z prostého betonu bez lože, b) souboru cen 212 75-5 . Trativody bez lože z drenážních trubek. 3. Množství měrných jednotek se určuje v m3 vyplňovaného prostoru. Objem potrubí a lože se do vyplňovaného prostoru nezapočítává. </t>
  </si>
  <si>
    <t>(0,166 - 0,02) * 128,62</t>
  </si>
  <si>
    <t>37</t>
  </si>
  <si>
    <t>212572121</t>
  </si>
  <si>
    <t>Lože pro trativody z kameniva drobného těženého</t>
  </si>
  <si>
    <t>-110477094</t>
  </si>
  <si>
    <t xml:space="preserve">Poznámka k souboru cen:_x000D_
1. V cenách jsou započteny i náklady na vyčištění dna rýh a na urovnání povrchu lože. 2. V ceně materiálu jsou započteny i náklady na prohození výkopku. </t>
  </si>
  <si>
    <t>0,041* 128,62</t>
  </si>
  <si>
    <t>38</t>
  </si>
  <si>
    <t>212755216</t>
  </si>
  <si>
    <t>Trativody bez lože z drenážních trubek plastových flexibilních D 160 mm</t>
  </si>
  <si>
    <t>1187772482</t>
  </si>
  <si>
    <t xml:space="preserve">Poznámka k souboru cen:_x000D_
1. Ceny jsou určeny pro uložení drenážních trubek do výkopu bez lože a obsypu. 2. Trativody včetně lože a obsypu trubek se ocení cenami souboru cen 212 75-2 . Trativody z drenážních trubek katalogu 827-1 Vedení trubní dálková a přípojná – vodovody a kanalizace. </t>
  </si>
  <si>
    <t>117,95+10,67</t>
  </si>
  <si>
    <t>39</t>
  </si>
  <si>
    <t>213141111</t>
  </si>
  <si>
    <t>Zřízení vrstvy z geotextilie filtrační, separační, odvodňovací, ochranné, výztužné nebo protierozní v rovině nebo ve sklonu do 1:5, šířky do 3 m</t>
  </si>
  <si>
    <t>-1465489121</t>
  </si>
  <si>
    <t xml:space="preserve">Poznámka k souboru cen:_x000D_
1. Ceny jsou určeny pro zřízení vrstev na upraveném povrchu. 2. V cenách jsou započteny i náklady na položení a spojení geotextilií včetně přesahů. 3. V cenách nejsou započteny náklady na dodávku geotextilií, která se oceňuje ve specifikaci. Ztratné včetně přesahů lze stanovit ve výši 15 až 20 %. 4. Ceny -1131 až -1133 lze použít i pro vyvedení geotextilie na svislou konstrukci. </t>
  </si>
  <si>
    <t>1,53*128,62</t>
  </si>
  <si>
    <t>40</t>
  </si>
  <si>
    <t>693110030</t>
  </si>
  <si>
    <t>geotextilie tkaná polypropylenová 200 g/m2</t>
  </si>
  <si>
    <t>1429871139</t>
  </si>
  <si>
    <t>196,789*1,15 'Přepočtené koeficientem množství</t>
  </si>
  <si>
    <t>Komunikace</t>
  </si>
  <si>
    <t>41</t>
  </si>
  <si>
    <t>561041111</t>
  </si>
  <si>
    <t>Zřízení podkladu ze zeminy upravené hydraulickými pojivy vápnem, cementem nebo směsnými pojivy (materiál ve specifikaci) s rozprostřením, promísením, vlhčením, zhutněním a ošetřením vodou plochy do 1 000 m2, tloušťka po zhutnění přes 250 do 300 mm</t>
  </si>
  <si>
    <t>1299029840</t>
  </si>
  <si>
    <t xml:space="preserve">Poznámka k souboru cen:_x000D_
1. Ceny lze použít i v případě, že se vlastnosti zeminy zlepší nakupovaným materiálem, který se oceňuje ve specifikaci. 2. V cenách nejsou započteny náklady na odkop a srovnání zeminy, příp. získání zeminy a rozprostření zeminy do patřičných nivelet a sklonů před úpravou. Tyto práce se oceňují cenami katalogu 800-1 Zemní práce. 3. V cenách nejsou započteny náklady na dodání hydraulických pojiv a přísad; tato dodávka se oceňuje ve specifikaci. Doporučené množství pojiva v % objemové hmotnosti zhutněné zeminy: a) u cen 561 0.-11 pro úpravu vápnem, cementem a směsným i pojivy - vápno, bezprašné vápno ............................2-3 % - cement .......................................................4-6 % - směsná hydraulická pojiva ........................2-5 % b) u cen 561 0.-12 cementem s přísadami na bázi zeolitů a minerálů - cement .......................................................9-14 % - pojiva ...............................................0,09- 0,14 % 4. Předpokládaná objemová hmotnost zeminy je 1 750 kg/m3 . 5. Přesné množství pojiva se stanoví inženýrsko-geologickým průzkumem na základě průkazní zkoušky. 6. Orientační hmotnosti pojiva na 1 m3 zhutněné zeminy je uvedena v příloze č. 5, tabulce č. 1. 7. Hmotnost přidávaného pojiva se nezapočítává do výpočtu přesunu hmot. 8. V cenách nejsou započteny náklady na odstranění překážek nebo objektů. 9. Ceny 561 01-11.. pro tl. vrstvy 150 mm a ceny 561 02-11.. pro tl. vrstvy 200 mm jsou určeny především pro cyklostezky. Doporučené množství pojiva pro cyklostezky je 8-10 % objemové hmotnosti zeminy. </t>
  </si>
  <si>
    <t>842,14*0,5 " zlepšení na 50 % plochy</t>
  </si>
  <si>
    <t>42</t>
  </si>
  <si>
    <t>585301700</t>
  </si>
  <si>
    <t>vápno nehašené CL 90-Q standardní</t>
  </si>
  <si>
    <t>495649434</t>
  </si>
  <si>
    <t>842,14*0,5*0,3*0,03</t>
  </si>
  <si>
    <t>43</t>
  </si>
  <si>
    <t>564851111</t>
  </si>
  <si>
    <t>Podklad ze štěrkodrti ŠD s rozprostřením a zhutněním, po zhutnění tl. 150 mm</t>
  </si>
  <si>
    <t>278632007</t>
  </si>
  <si>
    <t>vozovka ŠDa 0-32</t>
  </si>
  <si>
    <t>566,79+0,196 * (9,91+0,81+1,36+17,87+6,87+5,45+14,58+7,17)</t>
  </si>
  <si>
    <t>44</t>
  </si>
  <si>
    <t>564851111a</t>
  </si>
  <si>
    <t>1012158814</t>
  </si>
  <si>
    <t>ŠDb 0-64</t>
  </si>
  <si>
    <t>683,1+ 260,0 " vozovky asf. a dlážděné, parkování</t>
  </si>
  <si>
    <t>47,49"chodník</t>
  </si>
  <si>
    <t>45</t>
  </si>
  <si>
    <t>564861111.1</t>
  </si>
  <si>
    <t>Podklad ze štěrkodrtě ŠD tl 200 mm - vstupy a vjezdy,parkování,vegetační dlažba</t>
  </si>
  <si>
    <t>-1356286653</t>
  </si>
  <si>
    <t>46</t>
  </si>
  <si>
    <t>564952111</t>
  </si>
  <si>
    <t>Podklad z mechanicky zpevněného kameniva MZK (minerální beton) s rozprostřením a s hutněním, po zhutnění tl. 150 mm</t>
  </si>
  <si>
    <t>88404187</t>
  </si>
  <si>
    <t xml:space="preserve">Poznámka k souboru cen:_x000D_
1. ČSN 73 6126-1 připouští pro MZK max. tl. 300 mm. 2. V cenách nejsou započteny náklady na: a) ochranu povrchu podkladu filtračním postřikem, který se oceňuje cenami souboru cen 573 11-11, b) spojovací postřik před pokládkou asfaltových směsí, který se oceňuje cenami souboru cen 573 2.-11. </t>
  </si>
  <si>
    <t>24,31" plocha dlážděných vozovek</t>
  </si>
  <si>
    <t>173,98"zatravňovací dlažba parkování</t>
  </si>
  <si>
    <t>47</t>
  </si>
  <si>
    <t>565145121</t>
  </si>
  <si>
    <t>Asfaltový beton vrstva podkladní ACP 16 (obalované kamenivo střednězrnné - OKS) s rozprostřením a zhutněním v pruhu šířky přes 3 m, po zhutnění tl. 60 mm</t>
  </si>
  <si>
    <t>-316866176</t>
  </si>
  <si>
    <t xml:space="preserve">Poznámka k souboru cen:_x000D_
1. ČSN EN 13108-1 připouští pro ACP 16 pouze tl. 50 až 80 mm. </t>
  </si>
  <si>
    <t>566,79"nová vozovka</t>
  </si>
  <si>
    <t>17,03 "odfrézovaná vozovka</t>
  </si>
  <si>
    <t>48</t>
  </si>
  <si>
    <t>569851111</t>
  </si>
  <si>
    <t>Zpevnění krajnic nebo komunikací pro pěší s rozprostřením a zhutněním, po zhutnění štěrkodrtí tl. 150 mm</t>
  </si>
  <si>
    <t>-661284676</t>
  </si>
  <si>
    <t xml:space="preserve">Poznámka k souboru cen:_x000D_
1. V cenách 51-11 až 55-11 jsou započteny i náklady na prohození zeminy. 2. V cenách 51-11 až 55-11 nejsou započteny náklady na: a) opatření zeminy a její přemístění k místu zabudování, které se oceňují podle čl. 3111 Všeobecných podmínek části A 01 tohoto katalogu, b) odklizení odpadu po prohození zeminy, které se oceňuje cenami části A 01 katalogu 800-1 Zemní práce. </t>
  </si>
  <si>
    <t>49</t>
  </si>
  <si>
    <t>569903311</t>
  </si>
  <si>
    <t>Zřízení zemních krajnic z hornin jakékoliv třídy se zhutněním</t>
  </si>
  <si>
    <t>-217135891</t>
  </si>
  <si>
    <t xml:space="preserve">Poznámka k souboru cen:_x000D_
1. Ceny jsou určeny pro jakoukoliv tloušťku krajnice. 2. V cenách nejsou započteny náklady na opatření zeminy a její přemístění k místu zabudování, které se oceňují podle ustanovení čl. 3111 Všeobecných podmínek části A 01 tohoto katalogu. </t>
  </si>
  <si>
    <t>0,105*(9,85 + 0,81 + 1,36 + 17,61 + 6,88 + 5,45 + 14,51 + 6,70)</t>
  </si>
  <si>
    <t>50</t>
  </si>
  <si>
    <t>573211111</t>
  </si>
  <si>
    <t>Postřik spojovací PS bez posypu kamenivem z asfaltu silničního, v množství 0,60 kg/m2</t>
  </si>
  <si>
    <t>1192366862</t>
  </si>
  <si>
    <t>583,82+0,07 * (9,91+0,81+1,36+17,87+6,87+5,45+14,58+7,17)</t>
  </si>
  <si>
    <t>51</t>
  </si>
  <si>
    <t>577134221</t>
  </si>
  <si>
    <t>Asfaltový beton vrstva obrusná ACO 11 (ABS) s rozprostřením a se zhutněním z nemodifikovaného asfaltu v pruhu šířky přes 3 m tř. II, po zhutnění tl. 40 mm</t>
  </si>
  <si>
    <t>781445225</t>
  </si>
  <si>
    <t xml:space="preserve">Poznámka k souboru cen:_x000D_
1. ČSN EN 13108-1 připouští pro ACO 11 pouze tl. 35 až 50 mm. </t>
  </si>
  <si>
    <t>52</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</si>
  <si>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</si>
  <si>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</si>
  <si>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1636323750</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</si>
  <si>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</si>
  <si>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40,6"normální</t>
  </si>
  <si>
    <t>6,89"pro nevidomé</t>
  </si>
  <si>
    <t>53</t>
  </si>
  <si>
    <t>592453080</t>
  </si>
  <si>
    <t>dlažba skladebná betonová základní 20 x 10 x 6 cm přírodní</t>
  </si>
  <si>
    <t>1749591454</t>
  </si>
  <si>
    <t>40,6*1,01 'Přepočtené koeficientem množství</t>
  </si>
  <si>
    <t>54</t>
  </si>
  <si>
    <t>592452670</t>
  </si>
  <si>
    <t>dlažba skladebná betonová základní pro nevidomé 20 x 10 x 6 cm barevná</t>
  </si>
  <si>
    <t>1921508955</t>
  </si>
  <si>
    <t>6,89*1,01 'Přepočtené koeficientem množství</t>
  </si>
  <si>
    <t>55</t>
  </si>
  <si>
    <t>596212212</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</si>
  <si>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přes 100 do 300 m2</t>
  </si>
  <si>
    <t>1329635104</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</si>
  <si>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</si>
  <si>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70,3 "vjezdy</t>
  </si>
  <si>
    <t>173,28" parkování</t>
  </si>
  <si>
    <t>56</t>
  </si>
  <si>
    <t>R 592.1</t>
  </si>
  <si>
    <t xml:space="preserve">Vegetační a drenážní dlažba </t>
  </si>
  <si>
    <t>-392172448</t>
  </si>
  <si>
    <t>243,58*1,01 'Přepočtené koeficientem množství</t>
  </si>
  <si>
    <t>57</t>
  </si>
  <si>
    <t>596212210</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</si>
  <si>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do 50 m2</t>
  </si>
  <si>
    <t>-1889710425</t>
  </si>
  <si>
    <t>58</t>
  </si>
  <si>
    <t>592453110</t>
  </si>
  <si>
    <t>dlažba skladebná betonová základní 20 x 10 x 8 cm přírodní</t>
  </si>
  <si>
    <t>-1524618969</t>
  </si>
  <si>
    <t>24,31*1,01 'Přepočtené koeficientem množství</t>
  </si>
  <si>
    <t>D6</t>
  </si>
  <si>
    <t>009.: Ostatní konstrukce a práce</t>
  </si>
  <si>
    <t>59</t>
  </si>
  <si>
    <t>916231213</t>
  </si>
  <si>
    <t>Osazení chodníkového obrubníku betonového se zřízením lože, s vyplněním a zatřením spár cementovou maltou stojatého s boční opěrou z betonu prostého tř. C 12/15, do lože z betonu prostého téže značky</t>
  </si>
  <si>
    <t>619191002</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</si>
  <si>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</si>
  <si>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60</t>
  </si>
  <si>
    <t>592175040</t>
  </si>
  <si>
    <t>obrubník betonový přírodní, 100x15/12x25 cm</t>
  </si>
  <si>
    <t>711766269</t>
  </si>
  <si>
    <t>311,55*1,01 'Přepočtené koeficientem množství</t>
  </si>
  <si>
    <t>61</t>
  </si>
  <si>
    <t>916331112</t>
  </si>
  <si>
    <t>Osazení zahradního obrubníku betonového s ložem tl. od 50 do 100 mm z betonu prostého tř. C 12/15 s boční opěrou z betonu prostého tř. C 12/15</t>
  </si>
  <si>
    <t>-1092666479</t>
  </si>
  <si>
    <t xml:space="preserve">Poznámka k souboru cen:_x000D_
1. V cenách jsou započteny i náklady na zalití a zatření spár cementovou maltou. 2. V cenách nejsou započteny náklady na dodání obrubníků; tyto se oceňují ve specifikaci. 3. Část lože přesahující tloušťku 100 mm lze ocenit cenou 916 99-1121 Lože pod obrubníky, krajníky nebo obruby z dlažebních kostek, katalogu 822-1. </t>
  </si>
  <si>
    <t>62</t>
  </si>
  <si>
    <t>592175120</t>
  </si>
  <si>
    <t>obrubník parkový betonový přírodníI 50x5x20 cm</t>
  </si>
  <si>
    <t>-1056565821</t>
  </si>
  <si>
    <t>51,39*2,01 'Přepočtené koeficientem množství</t>
  </si>
  <si>
    <t>63</t>
  </si>
  <si>
    <t>919735113</t>
  </si>
  <si>
    <t>Řezání stávajícího živičného krytu nebo podkladu hloubky přes 100 do 150 mm</t>
  </si>
  <si>
    <t>-1650628129</t>
  </si>
  <si>
    <t xml:space="preserve">Poznámka k souboru cen:_x000D_
1. V cenách jsou započteny i náklady na spotřebu vody. </t>
  </si>
  <si>
    <t>Trubní vedení</t>
  </si>
  <si>
    <t>64</t>
  </si>
  <si>
    <t>895931111</t>
  </si>
  <si>
    <t>Vpusti kanalizační horské z betonu prostého tř. C 12/15 velikosti 1200/600 mm</t>
  </si>
  <si>
    <t>-243802654</t>
  </si>
  <si>
    <t xml:space="preserve">Poznámka k souboru cen:_x000D_
1. V cenách jsou započteny i náklady na podkladní desku z betonu tř. C 8/10. 2. V cenách nejsou započteny náklady na: a) litinové mříže; osazení mříží se oceňuje cenami souboru cen 899 20- . 1 Osazení mříží litinových včetně rámů a košů na bahno části A 01 tohoto katalogu; dodání mříží se oceňuje ve specifikaci, b) podkladní prstence; tyto se oceňují cenami souboru cen 452 38- . 1 Podkladní a vyrovnávací konstrukce z betonu části A 01 tohoto katalogu. 3. Pro výpočet přesunu hmot se celková hmotnost položky sníží o hmotnost betonu, pokud je beton dodáván přímo na místo zabudování nebo do prostoru technologické manipulace. </t>
  </si>
  <si>
    <t>65</t>
  </si>
  <si>
    <t>R 592.55</t>
  </si>
  <si>
    <t>TBV-Q HV 1500/900/1350</t>
  </si>
  <si>
    <t>1428182503</t>
  </si>
  <si>
    <t>66</t>
  </si>
  <si>
    <t>R 592.56</t>
  </si>
  <si>
    <t>TBV-Q R - 100</t>
  </si>
  <si>
    <t>-998774842</t>
  </si>
  <si>
    <t>67</t>
  </si>
  <si>
    <t>R 592.57</t>
  </si>
  <si>
    <t>TBV-Q R - 200</t>
  </si>
  <si>
    <t>-532569369</t>
  </si>
  <si>
    <t>68</t>
  </si>
  <si>
    <t>R 592.58</t>
  </si>
  <si>
    <t>TBV-Q R - 300</t>
  </si>
  <si>
    <t>1336294998</t>
  </si>
  <si>
    <t>69</t>
  </si>
  <si>
    <t>895941111</t>
  </si>
  <si>
    <t>Zřízení vpusti kanalizační uliční z betonových dílců typ UV-50 normální</t>
  </si>
  <si>
    <t>1401045374</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</si>
  <si>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</si>
  <si>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70</t>
  </si>
  <si>
    <t>592238200</t>
  </si>
  <si>
    <t>vpusť betonová uliční /skruž/ 29x50x5 cm</t>
  </si>
  <si>
    <t>-1273633634</t>
  </si>
  <si>
    <t>71</t>
  </si>
  <si>
    <t>592238220</t>
  </si>
  <si>
    <t>vpusť betonová uliční dno s výtokem 62,6 x 49,5 x 5 cm</t>
  </si>
  <si>
    <t>-282448618</t>
  </si>
  <si>
    <t>72</t>
  </si>
  <si>
    <t>592238210</t>
  </si>
  <si>
    <t>vpusť betonová uliční prstenec 18x66x10 cm</t>
  </si>
  <si>
    <t>-1972767068</t>
  </si>
  <si>
    <t>73</t>
  </si>
  <si>
    <t>592238240</t>
  </si>
  <si>
    <t>vpusť betonová uliční /skruž/ 59x50x5 cm</t>
  </si>
  <si>
    <t>1499943561</t>
  </si>
  <si>
    <t>74</t>
  </si>
  <si>
    <t>592238750</t>
  </si>
  <si>
    <t>koš nízký pro uliční vpusti, žárově zinkovaný plech,pro rám 500/500</t>
  </si>
  <si>
    <t>-305245987</t>
  </si>
  <si>
    <t>75</t>
  </si>
  <si>
    <t>R 89920111</t>
  </si>
  <si>
    <t xml:space="preserve">Osazení mříží na ul. vpusti </t>
  </si>
  <si>
    <t>622459376</t>
  </si>
  <si>
    <t>76</t>
  </si>
  <si>
    <t>R 238780</t>
  </si>
  <si>
    <t>mříž  plast  500/500 mm</t>
  </si>
  <si>
    <t>1321967627</t>
  </si>
  <si>
    <t>Ostatní konstrukce a práce-bourání</t>
  </si>
  <si>
    <t>77</t>
  </si>
  <si>
    <t>919121223</t>
  </si>
  <si>
    <t>Utěsnění dilatačních spár zálivkou za studena v cementobetonovém nebo živičném krytu včetně adhezního nátěru bez těsnicího profilu pod zálivkou, pro komůrky šířky 15 mm, hloubky 30 mm</t>
  </si>
  <si>
    <t>1111368206</t>
  </si>
  <si>
    <t xml:space="preserve">Poznámka k souboru cen:_x000D_
1. V cenách jsou započteny i náklady na vyčištění spár před těsněním a zalitím a náklady na impregnaci, těsnění a zalití spár včetně dodání hmot. </t>
  </si>
  <si>
    <t>78</t>
  </si>
  <si>
    <t>935113212</t>
  </si>
  <si>
    <t>Osazení odvodňovacího žlabu s krycím roštem betonového šířky přes 200 mm</t>
  </si>
  <si>
    <t>-25213242</t>
  </si>
  <si>
    <t xml:space="preserve">Poznámka k souboru cen:_x000D_
1. V cenách jsou započteny i náklady na předepsané obetonování a lože z betonu. 2. V cenách nejsou započteny náklady na odvodňovací žlab s příslušenstvím; tyto náklady se oceňují ve specifikaci. </t>
  </si>
  <si>
    <t>3,5+5,6</t>
  </si>
  <si>
    <t>79</t>
  </si>
  <si>
    <t>R 592.951</t>
  </si>
  <si>
    <t>Universální žlaby s vniřním spádem</t>
  </si>
  <si>
    <t>189698366</t>
  </si>
  <si>
    <t>80</t>
  </si>
  <si>
    <t>R 592.961</t>
  </si>
  <si>
    <t>Universální žlaby díl vpusti</t>
  </si>
  <si>
    <t>-1804181804</t>
  </si>
  <si>
    <t>81</t>
  </si>
  <si>
    <t>R 552.95</t>
  </si>
  <si>
    <t>Rošty pro universální žlaby tř. D</t>
  </si>
  <si>
    <t>660101426</t>
  </si>
  <si>
    <t>82</t>
  </si>
  <si>
    <t>R 916</t>
  </si>
  <si>
    <t>Vybourání stávajícího příčného žlabu</t>
  </si>
  <si>
    <t>-655293856</t>
  </si>
  <si>
    <t>997</t>
  </si>
  <si>
    <t>Přesun sutě</t>
  </si>
  <si>
    <t>83</t>
  </si>
  <si>
    <t>997221551</t>
  </si>
  <si>
    <t>Vodorovná doprava suti bez naložení, ale se složením a s hrubým urovnáním ze sypkých materiálů, na vzdálenost do 1 km</t>
  </si>
  <si>
    <t>777793755</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</si>
  <si>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</si>
  <si>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466,7-192,078</t>
  </si>
  <si>
    <t>84</t>
  </si>
  <si>
    <t>997221559</t>
  </si>
  <si>
    <t>Vodorovná doprava suti bez naložení, ale se složením a s hrubým urovnáním Příplatek k ceně za každý další i započatý 1 km přes 1 km</t>
  </si>
  <si>
    <t>-2073522996</t>
  </si>
  <si>
    <t>274,622*19 'Přepočtené koeficientem množství</t>
  </si>
  <si>
    <t>85</t>
  </si>
  <si>
    <t>997221561</t>
  </si>
  <si>
    <t>Vodorovná doprava suti bez naložení, ale se složením a s hrubým urovnáním z kusových materiálů, na vzdálenost do 1 km</t>
  </si>
  <si>
    <t>1891024623</t>
  </si>
  <si>
    <t>192,078</t>
  </si>
  <si>
    <t>86</t>
  </si>
  <si>
    <t>997221569</t>
  </si>
  <si>
    <t>823002655</t>
  </si>
  <si>
    <t>192,078*19 'Přepočtené koeficientem množství</t>
  </si>
  <si>
    <t>87</t>
  </si>
  <si>
    <t>997221611</t>
  </si>
  <si>
    <t>Nakládání na dopravní prostředky pro vodorovnou dopravu suti</t>
  </si>
  <si>
    <t>276685125</t>
  </si>
  <si>
    <t xml:space="preserve">Poznámka k souboru cen:_x000D_
1. Ceny lze použít i pro překládání při lomené dopravě. 2. Ceny nelze použít při dopravě po železnici, po vodě nebo neobvyklými dopravními prostředky. </t>
  </si>
  <si>
    <t>274,622</t>
  </si>
  <si>
    <t>88</t>
  </si>
  <si>
    <t>997221612</t>
  </si>
  <si>
    <t>Nakládání na dopravní prostředky pro vodorovnou dopravu vybouraných hmot</t>
  </si>
  <si>
    <t>CS ÚRS 2015 01</t>
  </si>
  <si>
    <t>1350971546</t>
  </si>
  <si>
    <t>192,078 " panely</t>
  </si>
  <si>
    <t>89</t>
  </si>
  <si>
    <t>997221815</t>
  </si>
  <si>
    <t>Poplatek za uložení stavebního odpadu na skládce (skládkovné) betonového</t>
  </si>
  <si>
    <t>-570616308</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</si>
  <si>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</si>
  <si>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15,179+192,078</t>
  </si>
  <si>
    <t>90</t>
  </si>
  <si>
    <t>997221845</t>
  </si>
  <si>
    <t>Poplatek za uložení stavebního odpadu na skládce (skládkovné) z asfaltových povrchů</t>
  </si>
  <si>
    <t>606702576</t>
  </si>
  <si>
    <t>1,578+13,92</t>
  </si>
  <si>
    <t>91</t>
  </si>
  <si>
    <t>997221855</t>
  </si>
  <si>
    <t>Poplatek za uložení stavebního odpadu na skládce (skládkovné) z kameniva</t>
  </si>
  <si>
    <t>250434168</t>
  </si>
  <si>
    <t>998</t>
  </si>
  <si>
    <t>Přesun hmot</t>
  </si>
  <si>
    <t>92</t>
  </si>
  <si>
    <t>998225111</t>
  </si>
  <si>
    <t>Přesun hmot pro komunikace s krytem z kameniva, monolitickým betonovým nebo živičným dopravní vzdálenost do 200 m jakékoliv délky objektu</t>
  </si>
  <si>
    <t>-1847685143</t>
  </si>
  <si>
    <t xml:space="preserve">Poznámka k souboru cen:_x000D_
1. Ceny lze použít i pro plochy letišť s krytem monolitickým betonovým nebo živičným. </t>
  </si>
  <si>
    <t>93</t>
  </si>
  <si>
    <t>998225191</t>
  </si>
  <si>
    <t>Přesun hmot pro komunikace s krytem z kameniva, monolitickým betonovým nebo živičným Příplatek k ceně za zvětšený přesun přes vymezenou největší dopravní vzdálenost do 1000 m</t>
  </si>
  <si>
    <t>-1796995304</t>
  </si>
  <si>
    <t>SO 171 - Dopravně inženýrská opatření při výstavbě</t>
  </si>
  <si>
    <t>913121111</t>
  </si>
  <si>
    <t>Montáž a demontáž dočasných dopravních značek kompletních značek vč. podstavce a sloupku základních</t>
  </si>
  <si>
    <t>341291015</t>
  </si>
  <si>
    <t xml:space="preserve">Poznámka k souboru cen:_x000D_
1. V cenách jsou započteny náklady na montáž i demontáž dočasné značky, nebo podstavce. </t>
  </si>
  <si>
    <t>6+28+3</t>
  </si>
  <si>
    <t>913121211</t>
  </si>
  <si>
    <t>Montáž a demontáž dočasných dopravních značek Příplatek za první a každý další den použití dočasných dopravních značek k ceně 12-1111</t>
  </si>
  <si>
    <t>-1439047098</t>
  </si>
  <si>
    <t>6*7</t>
  </si>
  <si>
    <t>23*14</t>
  </si>
  <si>
    <t>3*28</t>
  </si>
  <si>
    <t>913221113</t>
  </si>
  <si>
    <t>Montáž a demontáž dočasných dopravních zábran světelných včetně zásobníku na akumulátor, šířky 3 m, 5 světel</t>
  </si>
  <si>
    <t>-356927640</t>
  </si>
  <si>
    <t xml:space="preserve">Poznámka k souboru cen:_x000D_
1. V cenách jsou započteny náklady na montáž i demontáž dočasné zábrany. </t>
  </si>
  <si>
    <t>7+1</t>
  </si>
  <si>
    <t>913221213</t>
  </si>
  <si>
    <t>Montáž a demontáž dočasných dopravních zábran Příplatek za první a každý další den použití dočasných dopravních zábran k ceně 22-1113</t>
  </si>
  <si>
    <t>870023470</t>
  </si>
  <si>
    <t>7*14</t>
  </si>
  <si>
    <t>1*28</t>
  </si>
  <si>
    <t>913321111</t>
  </si>
  <si>
    <t>Montáž a demontáž dočasných dopravních vodících zařízení směrové desky základní</t>
  </si>
  <si>
    <t>-616492744</t>
  </si>
  <si>
    <t xml:space="preserve">Poznámka k souboru cen:_x000D_
1. V cenách jsou započteny náklady na montáž i demontáž dočasného vodícího zařízení. </t>
  </si>
  <si>
    <t>29+11</t>
  </si>
  <si>
    <t>913321115</t>
  </si>
  <si>
    <t>Montáž a demontáž dočasných dopravních vodících zařízení soupravy směrových desek s výstražným světlem 3 desky</t>
  </si>
  <si>
    <t>-563109627</t>
  </si>
  <si>
    <t>913321211</t>
  </si>
  <si>
    <t>Montáž a demontáž dočasných dopravních vodících zařízení Příplatek za první a každý další den použití dočasných dopravních vodících zařízení k ceně 32-1111</t>
  </si>
  <si>
    <t>669956227</t>
  </si>
  <si>
    <t>29*14</t>
  </si>
  <si>
    <t>11*28</t>
  </si>
  <si>
    <t>913321215</t>
  </si>
  <si>
    <t>Montáž a demontáž dočasných dopravních vodících zařízení Příplatek za první a každý další den použití dočasných dopravních vodících zařízení k ceně 32-1115</t>
  </si>
  <si>
    <t>-700090928</t>
  </si>
  <si>
    <t>2*14</t>
  </si>
  <si>
    <t>R 9152111</t>
  </si>
  <si>
    <t>Vodorovné dopravní značení stříkaným plastem dělící čára šířky 125 mm souvislá žlutá základní</t>
  </si>
  <si>
    <t>-1065046076</t>
  </si>
  <si>
    <t>2133372014</t>
  </si>
  <si>
    <t>SO 191 - Definitivní dopravní značení</t>
  </si>
  <si>
    <t>914111111</t>
  </si>
  <si>
    <t>Montáž svislé dopravní značky základní velikosti do 1 m2 objímkami na sloupky nebo konzoly</t>
  </si>
  <si>
    <t>-1616132692</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</si>
  <si>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</si>
  <si>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404442580</t>
  </si>
  <si>
    <t>značka dopravní svislá reflexní AL- 3M 500 x 700 mm</t>
  </si>
  <si>
    <t>-2041628810</t>
  </si>
  <si>
    <t>914511111</t>
  </si>
  <si>
    <t>Montáž sloupku dopravních značek délky do 3,5 m do betonového základu</t>
  </si>
  <si>
    <t>628787230</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</si>
  <si>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</si>
  <si>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404452250</t>
  </si>
  <si>
    <t>sloupek Zn 60 - 350</t>
  </si>
  <si>
    <t>1232012851</t>
  </si>
  <si>
    <t>-1114361591</t>
  </si>
  <si>
    <t>SO 301 - Úprava přípojek uličních vpustí</t>
  </si>
  <si>
    <t xml:space="preserve">    4 - Vodorovné konstrukce</t>
  </si>
  <si>
    <t xml:space="preserve">    9 - Ostatní konstrukce a práce, bourání</t>
  </si>
  <si>
    <t>132201201</t>
  </si>
  <si>
    <t>Hloubení zapažených i nezapažených rýh šířky přes 600 do 2 000 mm s urovnáním dna do předepsaného profilu a spádu v hornině tř. 3 do 100 m3</t>
  </si>
  <si>
    <t>790958846</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</si>
  <si>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</si>
  <si>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478335344</t>
  </si>
  <si>
    <t>-22827366</t>
  </si>
  <si>
    <t>33*10</t>
  </si>
  <si>
    <t>249694945</t>
  </si>
  <si>
    <t>174101101</t>
  </si>
  <si>
    <t>Zásyp sypaninou z jakékoliv horniny s uložením výkopku ve vrstvách se zhutněním jam, šachet, rýh nebo kolem objektů v těchto vykopávkách</t>
  </si>
  <si>
    <t>-1474743313</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</si>
  <si>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</si>
  <si>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1456986890</t>
  </si>
  <si>
    <t>33*2</t>
  </si>
  <si>
    <t>Vodorovné konstrukce</t>
  </si>
  <si>
    <t>451573111</t>
  </si>
  <si>
    <t>Lože pod potrubí, stoky a drobné objekty v otevřeném výkopu z písku a štěrkopísku do 63 mm</t>
  </si>
  <si>
    <t>-253452368</t>
  </si>
  <si>
    <t xml:space="preserve">Poznámka k souboru cen:_x000D_
1. Ceny -1111 a -1192 lze použít i pro zřízení sběrných vrstev nad drenážními trubkami. 2. V cenách -5111 a -1192 jsou započteny i náklady na prohození výkopku získaného při zemních pracích. </t>
  </si>
  <si>
    <t>452311141</t>
  </si>
  <si>
    <t>Podkladní a zajišťovací konstrukce z betonu prostého v otevřeném výkopu desky pod potrubí, stoky a drobné objekty z betonu tř. C 16/20</t>
  </si>
  <si>
    <t>-338497374</t>
  </si>
  <si>
    <t xml:space="preserve">Poznámka k souboru cen:_x000D_
1. Ceny -1121 až -1181 a -1192 lze použít i pro ochrannou vrstvu pod železobetonové konstrukce. 2. Ceny -2121 až -2181 a -2192 jsou určeny pro jakékoliv úkosy sedel. </t>
  </si>
  <si>
    <t>721110956</t>
  </si>
  <si>
    <t>Opravy odpadního potrubí kameninového vsazení odbočky do potrubí DN 300</t>
  </si>
  <si>
    <t>783808381</t>
  </si>
  <si>
    <t>597115730</t>
  </si>
  <si>
    <t>odbočka kameninová glazovaná jednoduchá šikmá DN300/200 L50cm spojovací systém C/F tř.160/160</t>
  </si>
  <si>
    <t>-148615459</t>
  </si>
  <si>
    <t>831352121</t>
  </si>
  <si>
    <t>Montáž potrubí z trub kameninových hrdlových s integrovaným těsněním v otevřeném výkopu ve sklonu do 20 % DN 200</t>
  </si>
  <si>
    <t>-1910727512</t>
  </si>
  <si>
    <t xml:space="preserve">Poznámka k souboru cen:_x000D_
1. V cenách montáže potrubí z trub kameninových hrdlových s integrovaným těsněním 831 . . -2121 jsou těsnící kroužky součástí dodávky kameninových trub. Tyto trouby se oceňují ve specifikaci, ztratné lze dohodnout ve výši 1,5 %. 2. Ceny 831 . . -2193 jsou určeny pro každé jednotlivé napojení dvou dříků trub o zhruba stejném průměru, kdy maximální rozdíl průměrů je 12 mm. Platí také pro spoj dvou různých materiálů 3. Ceny 26-3195 a 38-3195 jsou určeny pro každé jednotlivé připojení vnitřní kanalizace na kanalizační přípojku. </t>
  </si>
  <si>
    <t>597107040</t>
  </si>
  <si>
    <t>trouba kameninová glazovaná pouze uvnitř DN200mm L2,50m spojovací systém C Třída 240</t>
  </si>
  <si>
    <t>-1685296334</t>
  </si>
  <si>
    <t>28,1773399014778*1,015 'Přepočtené koeficientem množství</t>
  </si>
  <si>
    <t>837355121</t>
  </si>
  <si>
    <t>Výsek a montáž kameninové odbočné tvarovky na kameninovém potrubí DN 200</t>
  </si>
  <si>
    <t>-1173170025</t>
  </si>
  <si>
    <t xml:space="preserve">Poznámka k souboru cen:_x000D_
1. Ceny jsou určeny pro dodatečné osazení odbočné tvarovky na dosavadním potrubí. 2. V cenách jsou započteny i náklady na odsekání betonu a nové obetonování betonem tř. C 8/10. 3. V cenách nejsou započteny náklady na dodání kameninové trouby a kameninové tvarovky; tyto náklady se oceňují ve specifikaci. Ztratné lze u trub dohodnout ve výši 1,5 %. </t>
  </si>
  <si>
    <t>894411121</t>
  </si>
  <si>
    <t>Zřízení šachet kanalizačních z betonových dílců výšky vstupu do 1,50 m s obložením dna betonem tř. C 25/30, na potrubí DN přes 200 do 300</t>
  </si>
  <si>
    <t>-107702655</t>
  </si>
  <si>
    <t xml:space="preserve">Poznámka k souboru cen:_x000D_
1. Příplatek k ceně šachet z betonových dílců za každých dalších i započatých 0,60 m výšky vstupu se oceňuje cenou 894 11-8001 této části katalogu. 2. V cenách jsou započteny i náklady na: a) podkladní desku z betonu prostého. b) zhotovení monolitického dna 3. V cenách nejsou započteny náklady na: a) litinové poklopy; osazení litinových poklopů se oceňuje cenami souboru cen 899 10- . 1 Osazení poklopů litinových a ocelových včetně rámů části A 01 tohoto katalogu; dodání poklopů se oceňuje ve specifikaci, b) dodání betonových dílců (vyrovnávací prstenec, přechodová skruž, přechodová deska, skruže, šachtové a skružová těsnění); tyto se oceňují ve specifikaci. </t>
  </si>
  <si>
    <t>592241210</t>
  </si>
  <si>
    <t>skruž betonová přechodová 62,5/100x60x9 cm, stupadla poplastovaná kapsová</t>
  </si>
  <si>
    <t>991789452</t>
  </si>
  <si>
    <t>592241300</t>
  </si>
  <si>
    <t>deska betonová přechodová pro tlak kola 5 kN 62,5x20x9 cm</t>
  </si>
  <si>
    <t>344024865</t>
  </si>
  <si>
    <t>592246610</t>
  </si>
  <si>
    <t>poklop šachtový betonová výplň+ litina 785(610)x160 mm, s odvětráním</t>
  </si>
  <si>
    <t>-1291747356</t>
  </si>
  <si>
    <t>592241800</t>
  </si>
  <si>
    <t>dno betonové šachtové 100x115x15 cm</t>
  </si>
  <si>
    <t>1727809548</t>
  </si>
  <si>
    <t>592243070</t>
  </si>
  <si>
    <t>skruž betonová šachtová 100x100x12 cm</t>
  </si>
  <si>
    <t>1106035383</t>
  </si>
  <si>
    <t>592243200</t>
  </si>
  <si>
    <t>prstenec šachetní betonový vyrovnávací 62,5x12x6 cm</t>
  </si>
  <si>
    <t>939998395</t>
  </si>
  <si>
    <t>899623151</t>
  </si>
  <si>
    <t>Obetonování potrubí nebo zdiva stok betonem prostým v otevřeném výkopu, beton tř. C 16/20</t>
  </si>
  <si>
    <t>-1674503242</t>
  </si>
  <si>
    <t xml:space="preserve">Poznámka k souboru cen:_x000D_
1. Obetonování zdiva stok ve štole se oceňuje cenami souboru cen 359 31-02 Výplň za rubem cihelného zdiva stok části A 03 tohoto katalogu. </t>
  </si>
  <si>
    <t>R 289</t>
  </si>
  <si>
    <t>Plastové desky krycí š. 25 délk 100</t>
  </si>
  <si>
    <t>Ks</t>
  </si>
  <si>
    <t>527944123</t>
  </si>
  <si>
    <t>Ostatní konstrukce a práce, bourání</t>
  </si>
  <si>
    <t>R 981.1</t>
  </si>
  <si>
    <t>Vybourání kanalizační šachty revizní</t>
  </si>
  <si>
    <t>kud</t>
  </si>
  <si>
    <t>-1585313187</t>
  </si>
  <si>
    <t>998275101</t>
  </si>
  <si>
    <t>Přesun hmot pro trubní vedení hloubené z trub kameninových pro kanalizace v otevřeném výkopu dopravní vzdálenost do 15 m</t>
  </si>
  <si>
    <t>-101385850</t>
  </si>
  <si>
    <t xml:space="preserve">Poznámka k souboru cen:_x000D_
1. Položky přesunu hmot nelze užít pro zeminu, sypaniny, štěrkopísek, kamenivo ap. Případná manipulace s tímto materiálem se oceňuje souborem cen 162 .0-11 Vodorovné přemístění výkopku nebo sypaniny katalogu 800-1 Zemní práce. </t>
  </si>
  <si>
    <t>998275124</t>
  </si>
  <si>
    <t>Přesun hmot pro trubní vedení hloubené z trub kameninových Příplatek k cenám za zvětšený přesun přes vymezenou největší dopravní vzdálenost do 500 m</t>
  </si>
  <si>
    <t>-605916718</t>
  </si>
  <si>
    <t>SO 431 - Ochrana NN kabelu ČEZ distribuce</t>
  </si>
  <si>
    <t>M - Práce a dodávky M</t>
  </si>
  <si>
    <t xml:space="preserve">    46-M - Zemní práce při extr.mont.pracích</t>
  </si>
  <si>
    <t>1523703978</t>
  </si>
  <si>
    <t>Práce a dodávky M</t>
  </si>
  <si>
    <t>46-M</t>
  </si>
  <si>
    <t>Zemní práce při extr.mont.pracích</t>
  </si>
  <si>
    <t>460510074</t>
  </si>
  <si>
    <t>Kabelové prostupy, kanály a multikanály kabelové prostupy z trub plastových včetně osazení, utěsnění a spárování do rýhy, bez výkopových prací s obetonováním, vnitřního průměru do 10 cm</t>
  </si>
  <si>
    <t>990817715</t>
  </si>
  <si>
    <t xml:space="preserve">Poznámka k souboru cen:_x000D_
1. V cenách -0004 až -0156 nejsou obsaženy náklady na dodávku trub. Tato dodávka se oceňuje ve specifikaci. 2. V cenách -0258 až -0274 nejsou obsaženy náklady na dodávku žlabů. Tato dodávka se oceňuje ve specifikaci. 3. V cenách -0301 až -0353 nejsou obsaženy náklady na dodávku multikanálů. Tato dodávka se oceňuje ve specifikaci. </t>
  </si>
  <si>
    <t>3,95+8,11+3,00+7,14+5,92+0,37+7,09+3,96+11,22+4,63+7,18+6,56</t>
  </si>
  <si>
    <t>R 283</t>
  </si>
  <si>
    <t xml:space="preserve">Trubka KOPOHALF </t>
  </si>
  <si>
    <t>512</t>
  </si>
  <si>
    <t>93458444</t>
  </si>
  <si>
    <t>SO 451 - Ochrana kabelů O2</t>
  </si>
  <si>
    <t>-2145433429</t>
  </si>
  <si>
    <t>3,96+8,13+2,99+7,17+5,88+7,11+3,95+11,43+7,22+6,65</t>
  </si>
  <si>
    <t>SO 801 - Sadové úpravy</t>
  </si>
  <si>
    <t>183101214</t>
  </si>
  <si>
    <t>Hloubení jamek pro vysazování rostlin v zemině tř.1 až 4 s výměnou půdy z 50% v rovině nebo na svahu do 1:5, objemu přes 0,05 do 0,125 m3</t>
  </si>
  <si>
    <t>-1295994881</t>
  </si>
  <si>
    <t xml:space="preserve">Poznámka k souboru cen:_x000D_
1. V cenách jsou započteny i náklady na případné naložení přebytečných výkopků na dopravní prostředek, odvoz na vzdálenost do 20 km a složení výkopků. 2. V cenách nejsou započteny náklady na: a) uložení odpadu na skládku, b) substrát, tyto náklady se oceňují ve specifikaci. 3. V cenách o sklonu svahu přes 1:1 jsou uvažovány podmínky pro svahy běžně schůdné; bez použití lezeckých technik. V případě použití lezeckých technik se tyto náklady oceňují individuálně. </t>
  </si>
  <si>
    <t>184102121</t>
  </si>
  <si>
    <t>Výsadba dřeviny s balem do předem vyhloubené jamky se zalitím na svahu přes 1:5 do 1:2, při průměru balu přes 100 do 200 mm</t>
  </si>
  <si>
    <t>-879964102</t>
  </si>
  <si>
    <t xml:space="preserve">Poznámka k souboru cen:_x000D_
1. Ceny lze použít i pro dřeviny pěstované v nádobách. 2. V cenách nejsou započteny náklady na vysazované dřeviny, tyto se oceňují ve specifikaci. 3. V cenách o sklonu svahu přes 1:1 jsou uvažovány podmínky pro svahy běžně schůdné; bez použití lezeckých technik. V případě použití lezeckých technik se tyto náklady oceňují individuálně. </t>
  </si>
  <si>
    <t>R 18345</t>
  </si>
  <si>
    <t>Buxus sempervirens</t>
  </si>
  <si>
    <t>740795593</t>
  </si>
  <si>
    <t>184801122</t>
  </si>
  <si>
    <t>Ošetření vysazených dřevin solitérních na svahu přes 1:5 do 1:2</t>
  </si>
  <si>
    <t>-2023079204</t>
  </si>
  <si>
    <t xml:space="preserve">Poznámka k souboru cen:_x000D_
1. V cenách jsou započteny i náklady na odplevelení s nakypřením nebo vypletí, odstranění poškozených částí dřeviny s případným složením odpadu na hromady, naložením na dopravní prostředek a odvozem do 20 km a s jeho složením. 2. Ceny jsou určeny pouze pro jednorázové ošetření. 3. V cenách nejsou započteny náklady na: a) zalití rostlin; zalití se oceňuje cenami části C02 souboru cen 185 80-43 Zalití rostlin vodou, b) chemické odplevelení; tyto práce se oceňují cenami části A02 souboru cen 184 80-26 Chemické odplevelení po založení kultury, c) hnojení; tyto práce se oceňují cenami části A02 souboru cen 184 85-11 Hnojení roztokem hnojiva nebo 185 80-21 Hnojení, d) řez; tyto práce se oceňují cenami části C02 souboru cen 184 80-61 Řez stromů nebo keřů. 4. V cenách o sklonu svahu přes 1:1 jsou uvažovány podmínky pro svahy běžně schůdné; bez použití lezeckých technik. V případě použití lezeckých technik se tyto náklady oceňují individuálně. </t>
  </si>
  <si>
    <t>184911152</t>
  </si>
  <si>
    <t>Mulčování záhonů kačírkem nebo drceným kamenivem tloušťky mulče přes 20 do 50 mm na svahu přes 1:5 do 1:2</t>
  </si>
  <si>
    <t>-939661368</t>
  </si>
  <si>
    <t xml:space="preserve">Poznámka k souboru cen:_x000D_
1. V cenách jsou započteny i náklady na naložení odpadu na dopravní prostředek, odvoz do 20 km a složení odpadu. 2. V cenách nejsou započteny náklady na: a) uložení odpadu na skládku, b) mulč v podobě kačírku nebo drceného kameniva, tento se oceňuje ve specifikaci. 3. Ceny jsou určeny pro zpracování materiálem o frakci do 63 mm. Nad velikost této frakce se práce oceňuje individuálně. </t>
  </si>
  <si>
    <t>605970030</t>
  </si>
  <si>
    <t>kůra mulčovací volně ložená</t>
  </si>
  <si>
    <t>719848415</t>
  </si>
  <si>
    <t>3,5*0,125 'Přepočtené koeficientem množství</t>
  </si>
  <si>
    <t>998231311</t>
  </si>
  <si>
    <t>Přesun hmot pro sadovnické a krajinářské úpravy - strojně dopravní vzdálenost do 5000 m</t>
  </si>
  <si>
    <t>1026012308</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</si>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</sst>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0">
    <font>
      <sz val="8"/>
      <name val="Trebuchet MS"/>
      <family val="2"/>
    </font>
    <font>
      <sz val="8"/>
      <color rgb="FF969696"/>
      <name val="Trebuchet MS"/>
    </font>
    <font>
      <sz val="9"/>
      <name val="Trebuchet MS"/>
    </font>
    <font>
      <b/>
      <sz val="12"/>
      <name val="Trebuchet MS"/>
    </font>
    <font>
      <sz val="11"/>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800080"/>
      <name val="Trebuchet MS"/>
    </font>
    <font>
      <sz val="8"/>
      <color rgb="FFFF0000"/>
      <name val="Trebuchet MS"/>
    </font>
    <font>
      <sz val="8"/>
      <name val="Trebuchet MS"/>
      <charset val="238"/>
    </font>
    <font>
      <sz val="8"/>
      <color rgb="FFFAE682"/>
      <name val="Trebuchet MS"/>
    </font>
    <font>
      <sz val="10"/>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800080"/>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8" fillId="0" borderId="0" applyNumberFormat="0" applyFill="0" applyBorder="0" applyAlignment="0" applyProtection="0"/>
  </cellStyleXfs>
  <cellXfs count="394">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0" fillId="0" borderId="0" xfId="0" applyFont="1" applyAlignment="1">
      <alignment horizontal="center" vertical="center" wrapText="1"/>
    </xf>
    <xf numFmtId="0" fontId="7" fillId="0" borderId="0" xfId="0" applyFont="1" applyAlignment="1"/>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0" fillId="0" borderId="0" xfId="0" applyAlignment="1" applyProtection="1">
      <alignment horizontal="center" vertical="center"/>
      <protection locked="0"/>
    </xf>
    <xf numFmtId="0" fontId="12" fillId="3" borderId="0" xfId="0" applyFont="1" applyFill="1" applyAlignment="1" applyProtection="1">
      <alignment horizontal="left" vertical="center"/>
    </xf>
    <xf numFmtId="0" fontId="13"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48" fillId="3" borderId="0" xfId="1" applyFill="1"/>
    <xf numFmtId="0" fontId="0" fillId="3" borderId="0" xfId="0" applyFill="1"/>
    <xf numFmtId="0" fontId="12" fillId="3" borderId="0" xfId="0" applyFont="1" applyFill="1" applyAlignment="1">
      <alignment horizontal="lef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6" fillId="0" borderId="0" xfId="0" applyFont="1" applyBorder="1" applyAlignment="1" applyProtection="1">
      <alignment horizontal="left" vertical="center"/>
    </xf>
    <xf numFmtId="0" fontId="0" fillId="0" borderId="6" xfId="0" applyBorder="1" applyProtection="1"/>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19"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1"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6"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19"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2"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19" fillId="0" borderId="20"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0" fontId="3" fillId="0" borderId="0" xfId="0" applyFont="1" applyAlignment="1" applyProtection="1">
      <alignment horizontal="center" vertical="center"/>
    </xf>
    <xf numFmtId="4" fontId="23" fillId="0" borderId="18" xfId="0" applyNumberFormat="1" applyFont="1" applyBorder="1" applyAlignment="1" applyProtection="1">
      <alignment vertical="center"/>
    </xf>
    <xf numFmtId="4" fontId="23" fillId="0" borderId="0" xfId="0" applyNumberFormat="1" applyFont="1" applyBorder="1" applyAlignment="1" applyProtection="1">
      <alignment vertical="center"/>
    </xf>
    <xf numFmtId="166" fontId="23" fillId="0" borderId="0" xfId="0" applyNumberFormat="1" applyFont="1" applyBorder="1" applyAlignment="1" applyProtection="1">
      <alignment vertical="center"/>
    </xf>
    <xf numFmtId="4" fontId="23" fillId="0" borderId="19" xfId="0" applyNumberFormat="1" applyFont="1" applyBorder="1" applyAlignment="1" applyProtection="1">
      <alignment vertical="center"/>
    </xf>
    <xf numFmtId="0" fontId="3"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4" fontId="30" fillId="0" borderId="23" xfId="0" applyNumberFormat="1" applyFont="1" applyBorder="1" applyAlignment="1" applyProtection="1">
      <alignment vertical="center"/>
    </xf>
    <xf numFmtId="4" fontId="30" fillId="0" borderId="24" xfId="0" applyNumberFormat="1" applyFont="1" applyBorder="1" applyAlignment="1" applyProtection="1">
      <alignment vertical="center"/>
    </xf>
    <xf numFmtId="166" fontId="30" fillId="0" borderId="24" xfId="0" applyNumberFormat="1" applyFont="1" applyBorder="1" applyAlignment="1" applyProtection="1">
      <alignment vertical="center"/>
    </xf>
    <xf numFmtId="4" fontId="30" fillId="0" borderId="25" xfId="0" applyNumberFormat="1" applyFont="1" applyBorder="1" applyAlignment="1" applyProtection="1">
      <alignment vertical="center"/>
    </xf>
    <xf numFmtId="0" fontId="0" fillId="0" borderId="0" xfId="0" applyProtection="1">
      <protection locked="0"/>
    </xf>
    <xf numFmtId="0" fontId="13" fillId="3" borderId="0" xfId="0" applyFont="1" applyFill="1" applyAlignment="1">
      <alignment vertical="center"/>
    </xf>
    <xf numFmtId="0" fontId="14" fillId="3" borderId="0" xfId="0" applyFont="1" applyFill="1" applyAlignment="1">
      <alignment horizontal="left" vertical="center"/>
    </xf>
    <xf numFmtId="0" fontId="31" fillId="3" borderId="0" xfId="1" applyFont="1" applyFill="1" applyAlignment="1">
      <alignment vertical="center"/>
    </xf>
    <xf numFmtId="0" fontId="13"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1" fillId="0" borderId="0" xfId="0" applyFont="1" applyBorder="1" applyAlignment="1" applyProtection="1">
      <alignment horizontal="left" vertical="center"/>
    </xf>
    <xf numFmtId="4" fontId="24"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2" fillId="0" borderId="0" xfId="0" applyFont="1" applyBorder="1" applyAlignment="1" applyProtection="1">
      <alignment horizontal="lef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24" xfId="0" applyFont="1" applyBorder="1" applyAlignment="1" applyProtection="1">
      <alignment horizontal="left" vertical="center"/>
    </xf>
    <xf numFmtId="0" fontId="5" fillId="0" borderId="24" xfId="0" applyFont="1" applyBorder="1" applyAlignment="1" applyProtection="1">
      <alignment vertical="center"/>
    </xf>
    <xf numFmtId="0" fontId="5" fillId="0" borderId="24" xfId="0" applyFont="1" applyBorder="1" applyAlignment="1" applyProtection="1">
      <alignment vertical="center"/>
      <protection locked="0"/>
    </xf>
    <xf numFmtId="4" fontId="5" fillId="0" borderId="24" xfId="0" applyNumberFormat="1" applyFont="1" applyBorder="1" applyAlignment="1" applyProtection="1">
      <alignment vertical="center"/>
    </xf>
    <xf numFmtId="0" fontId="5" fillId="0" borderId="6" xfId="0" applyFont="1" applyBorder="1" applyAlignment="1" applyProtection="1">
      <alignmen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0" fillId="0" borderId="0" xfId="0" applyFont="1" applyAlignment="1" applyProtection="1">
      <alignment vertical="center"/>
      <protection locked="0"/>
    </xf>
    <xf numFmtId="0" fontId="2" fillId="0" borderId="0" xfId="0" applyFont="1" applyAlignment="1" applyProtection="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3"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4" fillId="0" borderId="0" xfId="0" applyNumberFormat="1" applyFont="1" applyAlignment="1" applyProtection="1"/>
    <xf numFmtId="166" fontId="34" fillId="0" borderId="16" xfId="0" applyNumberFormat="1" applyFont="1" applyBorder="1" applyAlignment="1" applyProtection="1"/>
    <xf numFmtId="166" fontId="34" fillId="0" borderId="17" xfId="0" applyNumberFormat="1" applyFont="1" applyBorder="1" applyAlignment="1" applyProtection="1"/>
    <xf numFmtId="4" fontId="35" fillId="0" borderId="0" xfId="0" applyNumberFormat="1" applyFont="1" applyAlignment="1">
      <alignment vertical="center"/>
    </xf>
    <xf numFmtId="0" fontId="7" fillId="0" borderId="5" xfId="0" applyFont="1" applyBorder="1" applyAlignment="1" applyProtection="1"/>
    <xf numFmtId="0" fontId="7" fillId="0" borderId="0" xfId="0" applyFont="1" applyAlignment="1" applyProtection="1"/>
    <xf numFmtId="0" fontId="7" fillId="0" borderId="0" xfId="0" applyFont="1" applyAlignment="1" applyProtection="1">
      <alignment horizontal="left"/>
    </xf>
    <xf numFmtId="0" fontId="5" fillId="0" borderId="0" xfId="0" applyFont="1" applyAlignment="1" applyProtection="1">
      <alignment horizontal="left"/>
    </xf>
    <xf numFmtId="0" fontId="7" fillId="0" borderId="0" xfId="0" applyFont="1" applyAlignment="1" applyProtection="1">
      <protection locked="0"/>
    </xf>
    <xf numFmtId="4" fontId="5" fillId="0" borderId="0" xfId="0" applyNumberFormat="1" applyFont="1" applyAlignment="1" applyProtection="1"/>
    <xf numFmtId="0" fontId="7" fillId="0" borderId="5" xfId="0" applyFont="1" applyBorder="1" applyAlignment="1"/>
    <xf numFmtId="0" fontId="7" fillId="0" borderId="18" xfId="0" applyFont="1" applyBorder="1" applyAlignment="1" applyProtection="1"/>
    <xf numFmtId="0" fontId="7" fillId="0" borderId="0" xfId="0" applyFont="1" applyBorder="1" applyAlignment="1" applyProtection="1"/>
    <xf numFmtId="166" fontId="7" fillId="0" borderId="0" xfId="0" applyNumberFormat="1" applyFont="1" applyBorder="1" applyAlignment="1" applyProtection="1"/>
    <xf numFmtId="166" fontId="7" fillId="0" borderId="19" xfId="0" applyNumberFormat="1" applyFont="1" applyBorder="1" applyAlignment="1" applyProtection="1"/>
    <xf numFmtId="0" fontId="7" fillId="0" borderId="0" xfId="0" applyFont="1" applyAlignment="1">
      <alignment horizontal="left"/>
    </xf>
    <xf numFmtId="0" fontId="7" fillId="0" borderId="0" xfId="0" applyFont="1" applyAlignment="1">
      <alignment horizontal="center"/>
    </xf>
    <xf numFmtId="4" fontId="7" fillId="0" borderId="0" xfId="0" applyNumberFormat="1" applyFont="1" applyAlignment="1">
      <alignment vertical="center"/>
    </xf>
    <xf numFmtId="0" fontId="7" fillId="0" borderId="0" xfId="0" applyFont="1" applyBorder="1" applyAlignment="1" applyProtection="1">
      <alignment horizontal="left"/>
    </xf>
    <xf numFmtId="0" fontId="6" fillId="0" borderId="0" xfId="0" applyFont="1" applyBorder="1" applyAlignment="1" applyProtection="1">
      <alignment horizontal="left"/>
    </xf>
    <xf numFmtId="4" fontId="6"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8" fillId="0" borderId="5" xfId="0" applyFont="1" applyBorder="1" applyAlignment="1" applyProtection="1">
      <alignment vertical="center"/>
    </xf>
    <xf numFmtId="0" fontId="8" fillId="0" borderId="0" xfId="0" applyFont="1" applyAlignment="1" applyProtection="1">
      <alignment vertical="center"/>
    </xf>
    <xf numFmtId="0" fontId="36" fillId="0" borderId="0"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left" vertical="center" wrapText="1"/>
    </xf>
    <xf numFmtId="167" fontId="8" fillId="0" borderId="0" xfId="0" applyNumberFormat="1" applyFont="1" applyBorder="1" applyAlignment="1" applyProtection="1">
      <alignment vertical="center"/>
    </xf>
    <xf numFmtId="0" fontId="8" fillId="0" borderId="0" xfId="0" applyFont="1" applyAlignment="1" applyProtection="1">
      <alignment vertical="center"/>
      <protection locked="0"/>
    </xf>
    <xf numFmtId="0" fontId="8" fillId="0" borderId="5" xfId="0" applyFont="1" applyBorder="1" applyAlignment="1">
      <alignment vertical="center"/>
    </xf>
    <xf numFmtId="0" fontId="8" fillId="0" borderId="18" xfId="0" applyFont="1" applyBorder="1" applyAlignment="1" applyProtection="1">
      <alignment vertical="center"/>
    </xf>
    <xf numFmtId="0" fontId="8" fillId="0" borderId="0" xfId="0" applyFont="1" applyBorder="1" applyAlignment="1" applyProtection="1">
      <alignment vertical="center"/>
    </xf>
    <xf numFmtId="0" fontId="8" fillId="0" borderId="19" xfId="0" applyFont="1" applyBorder="1" applyAlignment="1" applyProtection="1">
      <alignment vertical="center"/>
    </xf>
    <xf numFmtId="0" fontId="8" fillId="0" borderId="0" xfId="0" applyFont="1" applyAlignment="1">
      <alignment horizontal="left" vertical="center"/>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37" fillId="0" borderId="0" xfId="0" applyFont="1" applyBorder="1" applyAlignment="1" applyProtection="1">
      <alignment vertical="center" wrapText="1"/>
    </xf>
    <xf numFmtId="0" fontId="0" fillId="0" borderId="18" xfId="0" applyFont="1" applyBorder="1" applyAlignment="1" applyProtection="1">
      <alignment vertical="center"/>
    </xf>
    <xf numFmtId="0" fontId="36" fillId="0" borderId="0" xfId="0" applyFont="1" applyAlignment="1" applyProtection="1">
      <alignment horizontal="left" vertical="center"/>
    </xf>
    <xf numFmtId="0" fontId="37" fillId="0" borderId="0" xfId="0" applyFont="1" applyAlignment="1" applyProtection="1">
      <alignment vertical="center" wrapText="1"/>
    </xf>
    <xf numFmtId="0" fontId="9" fillId="0" borderId="5" xfId="0" applyFont="1" applyBorder="1" applyAlignment="1" applyProtection="1">
      <alignment vertical="center"/>
    </xf>
    <xf numFmtId="0" fontId="9" fillId="0" borderId="0" xfId="0" applyFont="1" applyAlignment="1" applyProtection="1">
      <alignment vertical="center"/>
    </xf>
    <xf numFmtId="0" fontId="38" fillId="0" borderId="0" xfId="0" applyFont="1" applyAlignment="1" applyProtection="1">
      <alignment horizontal="left" vertical="center"/>
    </xf>
    <xf numFmtId="0" fontId="38"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center" wrapText="1"/>
    </xf>
    <xf numFmtId="167" fontId="8" fillId="0" borderId="0" xfId="0" applyNumberFormat="1" applyFont="1" applyAlignment="1" applyProtection="1">
      <alignmen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39" fillId="0" borderId="0" xfId="0" applyFont="1" applyBorder="1" applyAlignment="1" applyProtection="1">
      <alignment horizontal="left" vertical="center"/>
    </xf>
    <xf numFmtId="0" fontId="39"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40" fillId="0" borderId="28" xfId="0" applyFont="1" applyBorder="1" applyAlignment="1" applyProtection="1">
      <alignment horizontal="center" vertical="center"/>
    </xf>
    <xf numFmtId="49" fontId="40" fillId="0" borderId="28" xfId="0" applyNumberFormat="1" applyFont="1" applyBorder="1" applyAlignment="1" applyProtection="1">
      <alignment horizontal="left" vertical="center" wrapText="1"/>
    </xf>
    <xf numFmtId="0" fontId="40" fillId="0" borderId="28" xfId="0" applyFont="1" applyBorder="1" applyAlignment="1" applyProtection="1">
      <alignment horizontal="left" vertical="center" wrapText="1"/>
    </xf>
    <xf numFmtId="0" fontId="40" fillId="0" borderId="28" xfId="0" applyFont="1" applyBorder="1" applyAlignment="1" applyProtection="1">
      <alignment horizontal="center" vertical="center" wrapText="1"/>
    </xf>
    <xf numFmtId="167" fontId="40" fillId="0" borderId="28" xfId="0" applyNumberFormat="1" applyFont="1" applyBorder="1" applyAlignment="1" applyProtection="1">
      <alignment vertical="center"/>
    </xf>
    <xf numFmtId="4" fontId="40" fillId="4" borderId="28" xfId="0" applyNumberFormat="1" applyFont="1" applyFill="1" applyBorder="1" applyAlignment="1" applyProtection="1">
      <alignment vertical="center"/>
      <protection locked="0"/>
    </xf>
    <xf numFmtId="4" fontId="40" fillId="0" borderId="28" xfId="0" applyNumberFormat="1" applyFont="1" applyBorder="1" applyAlignment="1" applyProtection="1">
      <alignment vertical="center"/>
    </xf>
    <xf numFmtId="0" fontId="40" fillId="0" borderId="5" xfId="0" applyFont="1" applyBorder="1" applyAlignment="1">
      <alignment vertical="center"/>
    </xf>
    <xf numFmtId="0" fontId="40" fillId="4" borderId="28" xfId="0" applyFont="1" applyFill="1" applyBorder="1" applyAlignment="1" applyProtection="1">
      <alignment horizontal="left" vertical="center"/>
      <protection locked="0"/>
    </xf>
    <xf numFmtId="0" fontId="40" fillId="0" borderId="0" xfId="0" applyFont="1" applyBorder="1" applyAlignment="1" applyProtection="1">
      <alignment horizontal="center" vertical="center"/>
    </xf>
    <xf numFmtId="0" fontId="0" fillId="0" borderId="23" xfId="0" applyFont="1" applyBorder="1" applyAlignment="1" applyProtection="1">
      <alignment vertical="center"/>
    </xf>
    <xf numFmtId="0" fontId="0" fillId="0" borderId="25" xfId="0" applyFont="1" applyBorder="1" applyAlignment="1" applyProtection="1">
      <alignment vertical="center"/>
    </xf>
    <xf numFmtId="0" fontId="40" fillId="0" borderId="24" xfId="0" applyFont="1" applyBorder="1" applyAlignment="1" applyProtection="1">
      <alignment horizontal="center" vertical="center"/>
    </xf>
    <xf numFmtId="0" fontId="0" fillId="0" borderId="0" xfId="0" applyAlignment="1" applyProtection="1">
      <alignment vertical="top"/>
      <protection locked="0"/>
    </xf>
    <xf numFmtId="0" fontId="41" fillId="0" borderId="29" xfId="0" applyFont="1" applyBorder="1" applyAlignment="1" applyProtection="1">
      <alignment vertical="center" wrapText="1"/>
      <protection locked="0"/>
    </xf>
    <xf numFmtId="0" fontId="41" fillId="0" borderId="30" xfId="0" applyFont="1" applyBorder="1" applyAlignment="1" applyProtection="1">
      <alignment vertical="center" wrapText="1"/>
      <protection locked="0"/>
    </xf>
    <xf numFmtId="0" fontId="41" fillId="0" borderId="31" xfId="0" applyFont="1" applyBorder="1" applyAlignment="1" applyProtection="1">
      <alignment vertical="center" wrapText="1"/>
      <protection locked="0"/>
    </xf>
    <xf numFmtId="0" fontId="41" fillId="0" borderId="32" xfId="0" applyFont="1" applyBorder="1" applyAlignment="1" applyProtection="1">
      <alignment horizontal="center" vertical="center" wrapText="1"/>
      <protection locked="0"/>
    </xf>
    <xf numFmtId="0" fontId="41" fillId="0" borderId="33" xfId="0" applyFont="1" applyBorder="1" applyAlignment="1" applyProtection="1">
      <alignment horizontal="center" vertical="center" wrapText="1"/>
      <protection locked="0"/>
    </xf>
    <xf numFmtId="0" fontId="41" fillId="0" borderId="32" xfId="0" applyFont="1" applyBorder="1" applyAlignment="1" applyProtection="1">
      <alignment vertical="center" wrapText="1"/>
      <protection locked="0"/>
    </xf>
    <xf numFmtId="0" fontId="41" fillId="0" borderId="33" xfId="0" applyFont="1" applyBorder="1" applyAlignment="1" applyProtection="1">
      <alignment vertical="center" wrapText="1"/>
      <protection locked="0"/>
    </xf>
    <xf numFmtId="0" fontId="43" fillId="0" borderId="1" xfId="0" applyFont="1" applyBorder="1" applyAlignment="1" applyProtection="1">
      <alignment horizontal="left" vertical="center" wrapText="1"/>
      <protection locked="0"/>
    </xf>
    <xf numFmtId="0" fontId="44" fillId="0" borderId="1" xfId="0" applyFont="1" applyBorder="1" applyAlignment="1" applyProtection="1">
      <alignment horizontal="left" vertical="center" wrapText="1"/>
      <protection locked="0"/>
    </xf>
    <xf numFmtId="0" fontId="44" fillId="0" borderId="32" xfId="0" applyFont="1" applyBorder="1" applyAlignment="1" applyProtection="1">
      <alignment vertical="center" wrapText="1"/>
      <protection locked="0"/>
    </xf>
    <xf numFmtId="0" fontId="44" fillId="0" borderId="1" xfId="0" applyFont="1" applyBorder="1" applyAlignment="1" applyProtection="1">
      <alignment vertical="center" wrapText="1"/>
      <protection locked="0"/>
    </xf>
    <xf numFmtId="0" fontId="44" fillId="0" borderId="1" xfId="0" applyFont="1" applyBorder="1" applyAlignment="1" applyProtection="1">
      <alignment vertical="center"/>
      <protection locked="0"/>
    </xf>
    <xf numFmtId="0" fontId="44" fillId="0" borderId="1" xfId="0" applyFont="1" applyBorder="1" applyAlignment="1" applyProtection="1">
      <alignment horizontal="left" vertical="center"/>
      <protection locked="0"/>
    </xf>
    <xf numFmtId="49" fontId="44" fillId="0" borderId="1" xfId="0" applyNumberFormat="1" applyFont="1" applyBorder="1" applyAlignment="1" applyProtection="1">
      <alignment vertical="center" wrapText="1"/>
      <protection locked="0"/>
    </xf>
    <xf numFmtId="0" fontId="41" fillId="0" borderId="35" xfId="0" applyFont="1" applyBorder="1" applyAlignment="1" applyProtection="1">
      <alignment vertical="center" wrapText="1"/>
      <protection locked="0"/>
    </xf>
    <xf numFmtId="0" fontId="45" fillId="0" borderId="34" xfId="0" applyFont="1" applyBorder="1" applyAlignment="1" applyProtection="1">
      <alignment vertical="center" wrapText="1"/>
      <protection locked="0"/>
    </xf>
    <xf numFmtId="0" fontId="41" fillId="0" borderId="36" xfId="0" applyFont="1" applyBorder="1" applyAlignment="1" applyProtection="1">
      <alignment vertical="center" wrapText="1"/>
      <protection locked="0"/>
    </xf>
    <xf numFmtId="0" fontId="41" fillId="0" borderId="1" xfId="0" applyFont="1" applyBorder="1" applyAlignment="1" applyProtection="1">
      <alignment vertical="top"/>
      <protection locked="0"/>
    </xf>
    <xf numFmtId="0" fontId="41" fillId="0" borderId="0" xfId="0" applyFont="1" applyAlignment="1" applyProtection="1">
      <alignment vertical="top"/>
      <protection locked="0"/>
    </xf>
    <xf numFmtId="0" fontId="41" fillId="0" borderId="29" xfId="0" applyFont="1" applyBorder="1" applyAlignment="1" applyProtection="1">
      <alignment horizontal="left" vertical="center"/>
      <protection locked="0"/>
    </xf>
    <xf numFmtId="0" fontId="41" fillId="0" borderId="30" xfId="0" applyFont="1" applyBorder="1" applyAlignment="1" applyProtection="1">
      <alignment horizontal="left" vertical="center"/>
      <protection locked="0"/>
    </xf>
    <xf numFmtId="0" fontId="41" fillId="0" borderId="31" xfId="0" applyFont="1" applyBorder="1" applyAlignment="1" applyProtection="1">
      <alignment horizontal="left" vertical="center"/>
      <protection locked="0"/>
    </xf>
    <xf numFmtId="0" fontId="41" fillId="0" borderId="32" xfId="0" applyFont="1" applyBorder="1" applyAlignment="1" applyProtection="1">
      <alignment horizontal="left" vertical="center"/>
      <protection locked="0"/>
    </xf>
    <xf numFmtId="0" fontId="41" fillId="0" borderId="33"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43" fillId="0" borderId="34" xfId="0" applyFont="1" applyBorder="1" applyAlignment="1" applyProtection="1">
      <alignment horizontal="left" vertical="center"/>
      <protection locked="0"/>
    </xf>
    <xf numFmtId="0" fontId="43" fillId="0" borderId="34" xfId="0" applyFont="1" applyBorder="1" applyAlignment="1" applyProtection="1">
      <alignment horizontal="center" vertical="center"/>
      <protection locked="0"/>
    </xf>
    <xf numFmtId="0" fontId="46" fillId="0" borderId="34"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1" xfId="0" applyFont="1" applyBorder="1" applyAlignment="1" applyProtection="1">
      <alignment horizontal="center" vertical="center"/>
      <protection locked="0"/>
    </xf>
    <xf numFmtId="0" fontId="44" fillId="0" borderId="32" xfId="0" applyFont="1" applyBorder="1" applyAlignment="1" applyProtection="1">
      <alignment horizontal="left" vertical="center"/>
      <protection locked="0"/>
    </xf>
    <xf numFmtId="0" fontId="44" fillId="2" borderId="1" xfId="0" applyFont="1" applyFill="1" applyBorder="1" applyAlignment="1" applyProtection="1">
      <alignment horizontal="left" vertical="center"/>
      <protection locked="0"/>
    </xf>
    <xf numFmtId="0" fontId="44" fillId="2" borderId="1" xfId="0" applyFont="1" applyFill="1" applyBorder="1" applyAlignment="1" applyProtection="1">
      <alignment horizontal="center" vertical="center"/>
      <protection locked="0"/>
    </xf>
    <xf numFmtId="0" fontId="41" fillId="0" borderId="35" xfId="0" applyFont="1" applyBorder="1" applyAlignment="1" applyProtection="1">
      <alignment horizontal="left" vertical="center"/>
      <protection locked="0"/>
    </xf>
    <xf numFmtId="0" fontId="45" fillId="0" borderId="34" xfId="0" applyFont="1" applyBorder="1" applyAlignment="1" applyProtection="1">
      <alignment horizontal="left" vertical="center"/>
      <protection locked="0"/>
    </xf>
    <xf numFmtId="0" fontId="41" fillId="0" borderId="36"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1" fillId="0" borderId="1" xfId="0" applyFont="1" applyBorder="1" applyAlignment="1" applyProtection="1">
      <alignment horizontal="left" vertical="center" wrapText="1"/>
      <protection locked="0"/>
    </xf>
    <xf numFmtId="0" fontId="44" fillId="0" borderId="1" xfId="0" applyFont="1" applyBorder="1" applyAlignment="1" applyProtection="1">
      <alignment horizontal="center" vertical="center" wrapText="1"/>
      <protection locked="0"/>
    </xf>
    <xf numFmtId="0" fontId="41" fillId="0" borderId="29" xfId="0" applyFont="1" applyBorder="1" applyAlignment="1" applyProtection="1">
      <alignment horizontal="left" vertical="center" wrapText="1"/>
      <protection locked="0"/>
    </xf>
    <xf numFmtId="0" fontId="41" fillId="0" borderId="30" xfId="0" applyFont="1" applyBorder="1" applyAlignment="1" applyProtection="1">
      <alignment horizontal="left" vertical="center" wrapText="1"/>
      <protection locked="0"/>
    </xf>
    <xf numFmtId="0" fontId="41" fillId="0" borderId="31" xfId="0" applyFont="1" applyBorder="1" applyAlignment="1" applyProtection="1">
      <alignment horizontal="left" vertical="center" wrapText="1"/>
      <protection locked="0"/>
    </xf>
    <xf numFmtId="0" fontId="41" fillId="0" borderId="32" xfId="0" applyFont="1" applyBorder="1" applyAlignment="1" applyProtection="1">
      <alignment horizontal="left" vertical="center" wrapText="1"/>
      <protection locked="0"/>
    </xf>
    <xf numFmtId="0" fontId="41" fillId="0" borderId="33" xfId="0" applyFont="1" applyBorder="1" applyAlignment="1" applyProtection="1">
      <alignment horizontal="left" vertical="center" wrapText="1"/>
      <protection locked="0"/>
    </xf>
    <xf numFmtId="0" fontId="46" fillId="0" borderId="32" xfId="0" applyFont="1" applyBorder="1" applyAlignment="1" applyProtection="1">
      <alignment horizontal="left" vertical="center" wrapText="1"/>
      <protection locked="0"/>
    </xf>
    <xf numFmtId="0" fontId="46" fillId="0" borderId="33"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protection locked="0"/>
    </xf>
    <xf numFmtId="0" fontId="44" fillId="0" borderId="35" xfId="0" applyFont="1" applyBorder="1" applyAlignment="1" applyProtection="1">
      <alignment horizontal="left" vertical="center" wrapText="1"/>
      <protection locked="0"/>
    </xf>
    <xf numFmtId="0" fontId="44" fillId="0" borderId="34" xfId="0" applyFont="1" applyBorder="1" applyAlignment="1" applyProtection="1">
      <alignment horizontal="left" vertical="center" wrapText="1"/>
      <protection locked="0"/>
    </xf>
    <xf numFmtId="0" fontId="44" fillId="0" borderId="36" xfId="0" applyFont="1" applyBorder="1" applyAlignment="1" applyProtection="1">
      <alignment horizontal="left" vertical="center" wrapText="1"/>
      <protection locked="0"/>
    </xf>
    <xf numFmtId="0" fontId="44" fillId="0" borderId="1" xfId="0" applyFont="1" applyBorder="1" applyAlignment="1" applyProtection="1">
      <alignment horizontal="left" vertical="top"/>
      <protection locked="0"/>
    </xf>
    <xf numFmtId="0" fontId="44" fillId="0" borderId="1" xfId="0" applyFont="1" applyBorder="1" applyAlignment="1" applyProtection="1">
      <alignment horizontal="center" vertical="top"/>
      <protection locked="0"/>
    </xf>
    <xf numFmtId="0" fontId="44" fillId="0" borderId="35"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46" fillId="0" borderId="0" xfId="0" applyFont="1" applyAlignment="1" applyProtection="1">
      <alignment vertical="center"/>
      <protection locked="0"/>
    </xf>
    <xf numFmtId="0" fontId="43" fillId="0" borderId="1" xfId="0" applyFont="1" applyBorder="1" applyAlignment="1" applyProtection="1">
      <alignment vertical="center"/>
      <protection locked="0"/>
    </xf>
    <xf numFmtId="0" fontId="46" fillId="0" borderId="34" xfId="0" applyFont="1" applyBorder="1" applyAlignment="1" applyProtection="1">
      <alignment vertical="center"/>
      <protection locked="0"/>
    </xf>
    <xf numFmtId="0" fontId="43"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4"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3" fillId="0" borderId="34" xfId="0" applyFont="1" applyBorder="1" applyAlignment="1" applyProtection="1">
      <alignment horizontal="left"/>
      <protection locked="0"/>
    </xf>
    <xf numFmtId="0" fontId="46" fillId="0" borderId="34" xfId="0" applyFont="1" applyBorder="1" applyAlignment="1" applyProtection="1">
      <protection locked="0"/>
    </xf>
    <xf numFmtId="0" fontId="41" fillId="0" borderId="32" xfId="0" applyFont="1" applyBorder="1" applyAlignment="1" applyProtection="1">
      <alignment vertical="top"/>
      <protection locked="0"/>
    </xf>
    <xf numFmtId="0" fontId="41" fillId="0" borderId="33" xfId="0" applyFont="1" applyBorder="1" applyAlignment="1" applyProtection="1">
      <alignment vertical="top"/>
      <protection locked="0"/>
    </xf>
    <xf numFmtId="0" fontId="41" fillId="0" borderId="1" xfId="0" applyFont="1" applyBorder="1" applyAlignment="1" applyProtection="1">
      <alignment horizontal="center" vertical="center"/>
      <protection locked="0"/>
    </xf>
    <xf numFmtId="0" fontId="41" fillId="0" borderId="1" xfId="0" applyFont="1" applyBorder="1" applyAlignment="1" applyProtection="1">
      <alignment horizontal="left" vertical="top"/>
      <protection locked="0"/>
    </xf>
    <xf numFmtId="0" fontId="41" fillId="0" borderId="35" xfId="0" applyFont="1" applyBorder="1" applyAlignment="1" applyProtection="1">
      <alignment vertical="top"/>
      <protection locked="0"/>
    </xf>
    <xf numFmtId="0" fontId="41" fillId="0" borderId="34" xfId="0" applyFont="1" applyBorder="1" applyAlignment="1" applyProtection="1">
      <alignment vertical="top"/>
      <protection locked="0"/>
    </xf>
    <xf numFmtId="0" fontId="41"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1"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0"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9" fillId="0" borderId="0" xfId="0" applyFont="1" applyBorder="1" applyAlignment="1" applyProtection="1">
      <alignment horizontal="left" vertical="center" wrapText="1"/>
    </xf>
    <xf numFmtId="0" fontId="19" fillId="0" borderId="0" xfId="0" applyFont="1" applyBorder="1" applyAlignment="1" applyProtection="1">
      <alignment horizontal="left" vertical="center"/>
    </xf>
    <xf numFmtId="0" fontId="3" fillId="0" borderId="0" xfId="0" applyFont="1" applyBorder="1" applyAlignment="1" applyProtection="1">
      <alignment horizontal="left" vertical="center" wrapText="1"/>
    </xf>
    <xf numFmtId="0" fontId="0" fillId="0" borderId="0" xfId="0" applyFont="1" applyBorder="1" applyAlignment="1" applyProtection="1">
      <alignment vertical="center"/>
    </xf>
    <xf numFmtId="0" fontId="19" fillId="0" borderId="0" xfId="0" applyFont="1" applyAlignment="1" applyProtection="1">
      <alignment horizontal="left" vertical="center" wrapText="1"/>
    </xf>
    <xf numFmtId="0" fontId="19" fillId="0" borderId="0" xfId="0" applyFont="1" applyAlignment="1" applyProtection="1">
      <alignment horizontal="left" vertical="center"/>
    </xf>
    <xf numFmtId="0" fontId="0" fillId="0" borderId="0" xfId="0" applyFont="1" applyAlignment="1" applyProtection="1">
      <alignment vertical="center"/>
    </xf>
    <xf numFmtId="0" fontId="31" fillId="3" borderId="0" xfId="1" applyFont="1" applyFill="1" applyAlignment="1">
      <alignment vertical="center"/>
    </xf>
    <xf numFmtId="0" fontId="44" fillId="0" borderId="1" xfId="0" applyFont="1" applyBorder="1" applyAlignment="1" applyProtection="1">
      <alignment horizontal="left" vertical="center"/>
      <protection locked="0"/>
    </xf>
    <xf numFmtId="0" fontId="44" fillId="0" borderId="1" xfId="0" applyFont="1" applyBorder="1" applyAlignment="1" applyProtection="1">
      <alignment horizontal="left" vertical="top"/>
      <protection locked="0"/>
    </xf>
    <xf numFmtId="0" fontId="43" fillId="0" borderId="34" xfId="0" applyFont="1" applyBorder="1" applyAlignment="1" applyProtection="1">
      <alignment horizontal="left"/>
      <protection locked="0"/>
    </xf>
    <xf numFmtId="0" fontId="42" fillId="0" borderId="1"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protection locked="0"/>
    </xf>
    <xf numFmtId="49" fontId="44" fillId="0" borderId="1" xfId="0" applyNumberFormat="1" applyFont="1" applyBorder="1" applyAlignment="1" applyProtection="1">
      <alignment horizontal="left" vertical="center" wrapText="1"/>
      <protection locked="0"/>
    </xf>
    <xf numFmtId="0" fontId="44" fillId="0" borderId="1" xfId="0" applyFont="1" applyBorder="1" applyAlignment="1" applyProtection="1">
      <alignment horizontal="left" vertical="center" wrapText="1"/>
      <protection locked="0"/>
    </xf>
    <xf numFmtId="0" fontId="43"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1"/>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5" t="s">
        <v>0</v>
      </c>
      <c r="B1" s="16"/>
      <c r="C1" s="16"/>
      <c r="D1" s="17" t="s">
        <v>1</v>
      </c>
      <c r="E1" s="16"/>
      <c r="F1" s="16"/>
      <c r="G1" s="16"/>
      <c r="H1" s="16"/>
      <c r="I1" s="16"/>
      <c r="J1" s="16"/>
      <c r="K1" s="18" t="s">
        <v>2</v>
      </c>
      <c r="L1" s="18"/>
      <c r="M1" s="18"/>
      <c r="N1" s="18"/>
      <c r="O1" s="18"/>
      <c r="P1" s="18"/>
      <c r="Q1" s="18"/>
      <c r="R1" s="18"/>
      <c r="S1" s="18"/>
      <c r="T1" s="16"/>
      <c r="U1" s="16"/>
      <c r="V1" s="16"/>
      <c r="W1" s="18" t="s">
        <v>3</v>
      </c>
      <c r="X1" s="18"/>
      <c r="Y1" s="18"/>
      <c r="Z1" s="18"/>
      <c r="AA1" s="18"/>
      <c r="AB1" s="18"/>
      <c r="AC1" s="18"/>
      <c r="AD1" s="18"/>
      <c r="AE1" s="18"/>
      <c r="AF1" s="18"/>
      <c r="AG1" s="18"/>
      <c r="AH1" s="18"/>
      <c r="AI1" s="19"/>
      <c r="AJ1" s="20"/>
      <c r="AK1" s="20"/>
      <c r="AL1" s="20"/>
      <c r="AM1" s="20"/>
      <c r="AN1" s="20"/>
      <c r="AO1" s="20"/>
      <c r="AP1" s="20"/>
      <c r="AQ1" s="20"/>
      <c r="AR1" s="20"/>
      <c r="AS1" s="20"/>
      <c r="AT1" s="20"/>
      <c r="AU1" s="20"/>
      <c r="AV1" s="20"/>
      <c r="AW1" s="20"/>
      <c r="AX1" s="20"/>
      <c r="AY1" s="20"/>
      <c r="AZ1" s="20"/>
      <c r="BA1" s="21" t="s">
        <v>4</v>
      </c>
      <c r="BB1" s="21" t="s">
        <v>5</v>
      </c>
      <c r="BC1" s="20"/>
      <c r="BD1" s="20"/>
      <c r="BE1" s="20"/>
      <c r="BF1" s="20"/>
      <c r="BG1" s="20"/>
      <c r="BH1" s="20"/>
      <c r="BI1" s="20"/>
      <c r="BJ1" s="20"/>
      <c r="BK1" s="20"/>
      <c r="BL1" s="20"/>
      <c r="BM1" s="20"/>
      <c r="BN1" s="20"/>
      <c r="BO1" s="20"/>
      <c r="BP1" s="20"/>
      <c r="BQ1" s="20"/>
      <c r="BR1" s="20"/>
      <c r="BT1" s="22" t="s">
        <v>6</v>
      </c>
      <c r="BU1" s="22" t="s">
        <v>6</v>
      </c>
      <c r="BV1" s="22" t="s">
        <v>7</v>
      </c>
    </row>
    <row r="2" spans="1:74" ht="36.950000000000003" customHeight="1">
      <c r="AR2" s="377"/>
      <c r="AS2" s="377"/>
      <c r="AT2" s="377"/>
      <c r="AU2" s="377"/>
      <c r="AV2" s="377"/>
      <c r="AW2" s="377"/>
      <c r="AX2" s="377"/>
      <c r="AY2" s="377"/>
      <c r="AZ2" s="377"/>
      <c r="BA2" s="377"/>
      <c r="BB2" s="377"/>
      <c r="BC2" s="377"/>
      <c r="BD2" s="377"/>
      <c r="BE2" s="377"/>
      <c r="BS2" s="23" t="s">
        <v>8</v>
      </c>
      <c r="BT2" s="23" t="s">
        <v>9</v>
      </c>
    </row>
    <row r="3" spans="1:74" ht="6.95" customHeight="1">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c r="BS3" s="23" t="s">
        <v>8</v>
      </c>
      <c r="BT3" s="23" t="s">
        <v>10</v>
      </c>
    </row>
    <row r="4" spans="1:74" ht="36.950000000000003" customHeight="1">
      <c r="B4" s="27"/>
      <c r="C4" s="28"/>
      <c r="D4" s="29" t="s">
        <v>11</v>
      </c>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30"/>
      <c r="AS4" s="31" t="s">
        <v>12</v>
      </c>
      <c r="BE4" s="32" t="s">
        <v>13</v>
      </c>
      <c r="BS4" s="23" t="s">
        <v>14</v>
      </c>
    </row>
    <row r="5" spans="1:74" ht="14.45" customHeight="1">
      <c r="B5" s="27"/>
      <c r="C5" s="28"/>
      <c r="D5" s="33" t="s">
        <v>15</v>
      </c>
      <c r="E5" s="28"/>
      <c r="F5" s="28"/>
      <c r="G5" s="28"/>
      <c r="H5" s="28"/>
      <c r="I5" s="28"/>
      <c r="J5" s="28"/>
      <c r="K5" s="342" t="s">
        <v>16</v>
      </c>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28"/>
      <c r="AQ5" s="30"/>
      <c r="BE5" s="340" t="s">
        <v>17</v>
      </c>
      <c r="BS5" s="23" t="s">
        <v>8</v>
      </c>
    </row>
    <row r="6" spans="1:74" ht="36.950000000000003" customHeight="1">
      <c r="B6" s="27"/>
      <c r="C6" s="28"/>
      <c r="D6" s="35" t="s">
        <v>18</v>
      </c>
      <c r="E6" s="28"/>
      <c r="F6" s="28"/>
      <c r="G6" s="28"/>
      <c r="H6" s="28"/>
      <c r="I6" s="28"/>
      <c r="J6" s="28"/>
      <c r="K6" s="344" t="s">
        <v>19</v>
      </c>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3"/>
      <c r="AK6" s="343"/>
      <c r="AL6" s="343"/>
      <c r="AM6" s="343"/>
      <c r="AN6" s="343"/>
      <c r="AO6" s="343"/>
      <c r="AP6" s="28"/>
      <c r="AQ6" s="30"/>
      <c r="BE6" s="341"/>
      <c r="BS6" s="23" t="s">
        <v>20</v>
      </c>
    </row>
    <row r="7" spans="1:74" ht="14.45" customHeight="1">
      <c r="B7" s="27"/>
      <c r="C7" s="28"/>
      <c r="D7" s="36" t="s">
        <v>21</v>
      </c>
      <c r="E7" s="28"/>
      <c r="F7" s="28"/>
      <c r="G7" s="28"/>
      <c r="H7" s="28"/>
      <c r="I7" s="28"/>
      <c r="J7" s="28"/>
      <c r="K7" s="34" t="s">
        <v>22</v>
      </c>
      <c r="L7" s="28"/>
      <c r="M7" s="28"/>
      <c r="N7" s="28"/>
      <c r="O7" s="28"/>
      <c r="P7" s="28"/>
      <c r="Q7" s="28"/>
      <c r="R7" s="28"/>
      <c r="S7" s="28"/>
      <c r="T7" s="28"/>
      <c r="U7" s="28"/>
      <c r="V7" s="28"/>
      <c r="W7" s="28"/>
      <c r="X7" s="28"/>
      <c r="Y7" s="28"/>
      <c r="Z7" s="28"/>
      <c r="AA7" s="28"/>
      <c r="AB7" s="28"/>
      <c r="AC7" s="28"/>
      <c r="AD7" s="28"/>
      <c r="AE7" s="28"/>
      <c r="AF7" s="28"/>
      <c r="AG7" s="28"/>
      <c r="AH7" s="28"/>
      <c r="AI7" s="28"/>
      <c r="AJ7" s="28"/>
      <c r="AK7" s="36" t="s">
        <v>23</v>
      </c>
      <c r="AL7" s="28"/>
      <c r="AM7" s="28"/>
      <c r="AN7" s="34" t="s">
        <v>22</v>
      </c>
      <c r="AO7" s="28"/>
      <c r="AP7" s="28"/>
      <c r="AQ7" s="30"/>
      <c r="BE7" s="341"/>
      <c r="BS7" s="23" t="s">
        <v>24</v>
      </c>
    </row>
    <row r="8" spans="1:74" ht="14.45" customHeight="1">
      <c r="B8" s="27"/>
      <c r="C8" s="28"/>
      <c r="D8" s="36" t="s">
        <v>25</v>
      </c>
      <c r="E8" s="28"/>
      <c r="F8" s="28"/>
      <c r="G8" s="28"/>
      <c r="H8" s="28"/>
      <c r="I8" s="28"/>
      <c r="J8" s="28"/>
      <c r="K8" s="34" t="s">
        <v>26</v>
      </c>
      <c r="L8" s="28"/>
      <c r="M8" s="28"/>
      <c r="N8" s="28"/>
      <c r="O8" s="28"/>
      <c r="P8" s="28"/>
      <c r="Q8" s="28"/>
      <c r="R8" s="28"/>
      <c r="S8" s="28"/>
      <c r="T8" s="28"/>
      <c r="U8" s="28"/>
      <c r="V8" s="28"/>
      <c r="W8" s="28"/>
      <c r="X8" s="28"/>
      <c r="Y8" s="28"/>
      <c r="Z8" s="28"/>
      <c r="AA8" s="28"/>
      <c r="AB8" s="28"/>
      <c r="AC8" s="28"/>
      <c r="AD8" s="28"/>
      <c r="AE8" s="28"/>
      <c r="AF8" s="28"/>
      <c r="AG8" s="28"/>
      <c r="AH8" s="28"/>
      <c r="AI8" s="28"/>
      <c r="AJ8" s="28"/>
      <c r="AK8" s="36" t="s">
        <v>27</v>
      </c>
      <c r="AL8" s="28"/>
      <c r="AM8" s="28"/>
      <c r="AN8" s="37" t="s">
        <v>28</v>
      </c>
      <c r="AO8" s="28"/>
      <c r="AP8" s="28"/>
      <c r="AQ8" s="30"/>
      <c r="BE8" s="341"/>
      <c r="BS8" s="23" t="s">
        <v>29</v>
      </c>
    </row>
    <row r="9" spans="1:74" ht="14.45" customHeight="1">
      <c r="B9" s="27"/>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30"/>
      <c r="BE9" s="341"/>
      <c r="BS9" s="23" t="s">
        <v>30</v>
      </c>
    </row>
    <row r="10" spans="1:74" ht="14.45" customHeight="1">
      <c r="B10" s="27"/>
      <c r="C10" s="28"/>
      <c r="D10" s="36" t="s">
        <v>31</v>
      </c>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36" t="s">
        <v>32</v>
      </c>
      <c r="AL10" s="28"/>
      <c r="AM10" s="28"/>
      <c r="AN10" s="34" t="s">
        <v>22</v>
      </c>
      <c r="AO10" s="28"/>
      <c r="AP10" s="28"/>
      <c r="AQ10" s="30"/>
      <c r="BE10" s="341"/>
      <c r="BS10" s="23" t="s">
        <v>20</v>
      </c>
    </row>
    <row r="11" spans="1:74" ht="18.399999999999999" customHeight="1">
      <c r="B11" s="27"/>
      <c r="C11" s="28"/>
      <c r="D11" s="28"/>
      <c r="E11" s="34" t="s">
        <v>26</v>
      </c>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36" t="s">
        <v>33</v>
      </c>
      <c r="AL11" s="28"/>
      <c r="AM11" s="28"/>
      <c r="AN11" s="34" t="s">
        <v>22</v>
      </c>
      <c r="AO11" s="28"/>
      <c r="AP11" s="28"/>
      <c r="AQ11" s="30"/>
      <c r="BE11" s="341"/>
      <c r="BS11" s="23" t="s">
        <v>20</v>
      </c>
    </row>
    <row r="12" spans="1:74" ht="6.95" customHeight="1">
      <c r="B12" s="27"/>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30"/>
      <c r="BE12" s="341"/>
      <c r="BS12" s="23" t="s">
        <v>20</v>
      </c>
    </row>
    <row r="13" spans="1:74" ht="14.45" customHeight="1">
      <c r="B13" s="27"/>
      <c r="C13" s="28"/>
      <c r="D13" s="36" t="s">
        <v>34</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36" t="s">
        <v>32</v>
      </c>
      <c r="AL13" s="28"/>
      <c r="AM13" s="28"/>
      <c r="AN13" s="38" t="s">
        <v>35</v>
      </c>
      <c r="AO13" s="28"/>
      <c r="AP13" s="28"/>
      <c r="AQ13" s="30"/>
      <c r="BE13" s="341"/>
      <c r="BS13" s="23" t="s">
        <v>20</v>
      </c>
    </row>
    <row r="14" spans="1:74">
      <c r="B14" s="27"/>
      <c r="C14" s="28"/>
      <c r="D14" s="28"/>
      <c r="E14" s="345" t="s">
        <v>35</v>
      </c>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6" t="s">
        <v>33</v>
      </c>
      <c r="AL14" s="28"/>
      <c r="AM14" s="28"/>
      <c r="AN14" s="38" t="s">
        <v>35</v>
      </c>
      <c r="AO14" s="28"/>
      <c r="AP14" s="28"/>
      <c r="AQ14" s="30"/>
      <c r="BE14" s="341"/>
      <c r="BS14" s="23" t="s">
        <v>20</v>
      </c>
    </row>
    <row r="15" spans="1:74" ht="6.95" customHeight="1">
      <c r="B15" s="27"/>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30"/>
      <c r="BE15" s="341"/>
      <c r="BS15" s="23" t="s">
        <v>6</v>
      </c>
    </row>
    <row r="16" spans="1:74" ht="14.45" customHeight="1">
      <c r="B16" s="27"/>
      <c r="C16" s="28"/>
      <c r="D16" s="36" t="s">
        <v>36</v>
      </c>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36" t="s">
        <v>32</v>
      </c>
      <c r="AL16" s="28"/>
      <c r="AM16" s="28"/>
      <c r="AN16" s="34" t="s">
        <v>22</v>
      </c>
      <c r="AO16" s="28"/>
      <c r="AP16" s="28"/>
      <c r="AQ16" s="30"/>
      <c r="BE16" s="341"/>
      <c r="BS16" s="23" t="s">
        <v>6</v>
      </c>
    </row>
    <row r="17" spans="2:71" ht="18.399999999999999" customHeight="1">
      <c r="B17" s="27"/>
      <c r="C17" s="28"/>
      <c r="D17" s="28"/>
      <c r="E17" s="34" t="s">
        <v>26</v>
      </c>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36" t="s">
        <v>33</v>
      </c>
      <c r="AL17" s="28"/>
      <c r="AM17" s="28"/>
      <c r="AN17" s="34" t="s">
        <v>22</v>
      </c>
      <c r="AO17" s="28"/>
      <c r="AP17" s="28"/>
      <c r="AQ17" s="30"/>
      <c r="BE17" s="341"/>
      <c r="BS17" s="23" t="s">
        <v>37</v>
      </c>
    </row>
    <row r="18" spans="2:71" ht="6.95" customHeight="1">
      <c r="B18" s="27"/>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30"/>
      <c r="BE18" s="341"/>
      <c r="BS18" s="23" t="s">
        <v>8</v>
      </c>
    </row>
    <row r="19" spans="2:71" ht="14.45" customHeight="1">
      <c r="B19" s="27"/>
      <c r="C19" s="28"/>
      <c r="D19" s="36" t="s">
        <v>38</v>
      </c>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30"/>
      <c r="BE19" s="341"/>
      <c r="BS19" s="23" t="s">
        <v>8</v>
      </c>
    </row>
    <row r="20" spans="2:71" ht="48.75" customHeight="1">
      <c r="B20" s="27"/>
      <c r="C20" s="28"/>
      <c r="D20" s="28"/>
      <c r="E20" s="347" t="s">
        <v>39</v>
      </c>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28"/>
      <c r="AP20" s="28"/>
      <c r="AQ20" s="30"/>
      <c r="BE20" s="341"/>
      <c r="BS20" s="23" t="s">
        <v>6</v>
      </c>
    </row>
    <row r="21" spans="2:71" ht="6.95" customHeight="1">
      <c r="B21" s="27"/>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30"/>
      <c r="BE21" s="341"/>
    </row>
    <row r="22" spans="2:71" ht="6.95" customHeight="1">
      <c r="B22" s="27"/>
      <c r="C22" s="28"/>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28"/>
      <c r="AQ22" s="30"/>
      <c r="BE22" s="341"/>
    </row>
    <row r="23" spans="2:71" s="1" customFormat="1" ht="25.9" customHeight="1">
      <c r="B23" s="40"/>
      <c r="C23" s="41"/>
      <c r="D23" s="42" t="s">
        <v>40</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348">
        <f>ROUND(AG51,2)</f>
        <v>0</v>
      </c>
      <c r="AL23" s="349"/>
      <c r="AM23" s="349"/>
      <c r="AN23" s="349"/>
      <c r="AO23" s="349"/>
      <c r="AP23" s="41"/>
      <c r="AQ23" s="44"/>
      <c r="BE23" s="341"/>
    </row>
    <row r="24" spans="2:71" s="1" customFormat="1" ht="6.95" customHeight="1">
      <c r="B24" s="40"/>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BE24" s="341"/>
    </row>
    <row r="25" spans="2:71" s="1" customFormat="1" ht="13.5">
      <c r="B25" s="40"/>
      <c r="C25" s="41"/>
      <c r="D25" s="41"/>
      <c r="E25" s="41"/>
      <c r="F25" s="41"/>
      <c r="G25" s="41"/>
      <c r="H25" s="41"/>
      <c r="I25" s="41"/>
      <c r="J25" s="41"/>
      <c r="K25" s="41"/>
      <c r="L25" s="350" t="s">
        <v>41</v>
      </c>
      <c r="M25" s="350"/>
      <c r="N25" s="350"/>
      <c r="O25" s="350"/>
      <c r="P25" s="41"/>
      <c r="Q25" s="41"/>
      <c r="R25" s="41"/>
      <c r="S25" s="41"/>
      <c r="T25" s="41"/>
      <c r="U25" s="41"/>
      <c r="V25" s="41"/>
      <c r="W25" s="350" t="s">
        <v>42</v>
      </c>
      <c r="X25" s="350"/>
      <c r="Y25" s="350"/>
      <c r="Z25" s="350"/>
      <c r="AA25" s="350"/>
      <c r="AB25" s="350"/>
      <c r="AC25" s="350"/>
      <c r="AD25" s="350"/>
      <c r="AE25" s="350"/>
      <c r="AF25" s="41"/>
      <c r="AG25" s="41"/>
      <c r="AH25" s="41"/>
      <c r="AI25" s="41"/>
      <c r="AJ25" s="41"/>
      <c r="AK25" s="350" t="s">
        <v>43</v>
      </c>
      <c r="AL25" s="350"/>
      <c r="AM25" s="350"/>
      <c r="AN25" s="350"/>
      <c r="AO25" s="350"/>
      <c r="AP25" s="41"/>
      <c r="AQ25" s="44"/>
      <c r="BE25" s="341"/>
    </row>
    <row r="26" spans="2:71" s="2" customFormat="1" ht="14.45" customHeight="1">
      <c r="B26" s="46"/>
      <c r="C26" s="47"/>
      <c r="D26" s="48" t="s">
        <v>44</v>
      </c>
      <c r="E26" s="47"/>
      <c r="F26" s="48" t="s">
        <v>45</v>
      </c>
      <c r="G26" s="47"/>
      <c r="H26" s="47"/>
      <c r="I26" s="47"/>
      <c r="J26" s="47"/>
      <c r="K26" s="47"/>
      <c r="L26" s="351">
        <v>0.21</v>
      </c>
      <c r="M26" s="352"/>
      <c r="N26" s="352"/>
      <c r="O26" s="352"/>
      <c r="P26" s="47"/>
      <c r="Q26" s="47"/>
      <c r="R26" s="47"/>
      <c r="S26" s="47"/>
      <c r="T26" s="47"/>
      <c r="U26" s="47"/>
      <c r="V26" s="47"/>
      <c r="W26" s="353">
        <f>ROUND(AZ51,2)</f>
        <v>0</v>
      </c>
      <c r="X26" s="352"/>
      <c r="Y26" s="352"/>
      <c r="Z26" s="352"/>
      <c r="AA26" s="352"/>
      <c r="AB26" s="352"/>
      <c r="AC26" s="352"/>
      <c r="AD26" s="352"/>
      <c r="AE26" s="352"/>
      <c r="AF26" s="47"/>
      <c r="AG26" s="47"/>
      <c r="AH26" s="47"/>
      <c r="AI26" s="47"/>
      <c r="AJ26" s="47"/>
      <c r="AK26" s="353">
        <f>ROUND(AV51,2)</f>
        <v>0</v>
      </c>
      <c r="AL26" s="352"/>
      <c r="AM26" s="352"/>
      <c r="AN26" s="352"/>
      <c r="AO26" s="352"/>
      <c r="AP26" s="47"/>
      <c r="AQ26" s="49"/>
      <c r="BE26" s="341"/>
    </row>
    <row r="27" spans="2:71" s="2" customFormat="1" ht="14.45" customHeight="1">
      <c r="B27" s="46"/>
      <c r="C27" s="47"/>
      <c r="D27" s="47"/>
      <c r="E27" s="47"/>
      <c r="F27" s="48" t="s">
        <v>46</v>
      </c>
      <c r="G27" s="47"/>
      <c r="H27" s="47"/>
      <c r="I27" s="47"/>
      <c r="J27" s="47"/>
      <c r="K27" s="47"/>
      <c r="L27" s="351">
        <v>0.15</v>
      </c>
      <c r="M27" s="352"/>
      <c r="N27" s="352"/>
      <c r="O27" s="352"/>
      <c r="P27" s="47"/>
      <c r="Q27" s="47"/>
      <c r="R27" s="47"/>
      <c r="S27" s="47"/>
      <c r="T27" s="47"/>
      <c r="U27" s="47"/>
      <c r="V27" s="47"/>
      <c r="W27" s="353">
        <f>ROUND(BA51,2)</f>
        <v>0</v>
      </c>
      <c r="X27" s="352"/>
      <c r="Y27" s="352"/>
      <c r="Z27" s="352"/>
      <c r="AA27" s="352"/>
      <c r="AB27" s="352"/>
      <c r="AC27" s="352"/>
      <c r="AD27" s="352"/>
      <c r="AE27" s="352"/>
      <c r="AF27" s="47"/>
      <c r="AG27" s="47"/>
      <c r="AH27" s="47"/>
      <c r="AI27" s="47"/>
      <c r="AJ27" s="47"/>
      <c r="AK27" s="353">
        <f>ROUND(AW51,2)</f>
        <v>0</v>
      </c>
      <c r="AL27" s="352"/>
      <c r="AM27" s="352"/>
      <c r="AN27" s="352"/>
      <c r="AO27" s="352"/>
      <c r="AP27" s="47"/>
      <c r="AQ27" s="49"/>
      <c r="BE27" s="341"/>
    </row>
    <row r="28" spans="2:71" s="2" customFormat="1" ht="14.45" hidden="1" customHeight="1">
      <c r="B28" s="46"/>
      <c r="C28" s="47"/>
      <c r="D28" s="47"/>
      <c r="E28" s="47"/>
      <c r="F28" s="48" t="s">
        <v>47</v>
      </c>
      <c r="G28" s="47"/>
      <c r="H28" s="47"/>
      <c r="I28" s="47"/>
      <c r="J28" s="47"/>
      <c r="K28" s="47"/>
      <c r="L28" s="351">
        <v>0.21</v>
      </c>
      <c r="M28" s="352"/>
      <c r="N28" s="352"/>
      <c r="O28" s="352"/>
      <c r="P28" s="47"/>
      <c r="Q28" s="47"/>
      <c r="R28" s="47"/>
      <c r="S28" s="47"/>
      <c r="T28" s="47"/>
      <c r="U28" s="47"/>
      <c r="V28" s="47"/>
      <c r="W28" s="353">
        <f>ROUND(BB51,2)</f>
        <v>0</v>
      </c>
      <c r="X28" s="352"/>
      <c r="Y28" s="352"/>
      <c r="Z28" s="352"/>
      <c r="AA28" s="352"/>
      <c r="AB28" s="352"/>
      <c r="AC28" s="352"/>
      <c r="AD28" s="352"/>
      <c r="AE28" s="352"/>
      <c r="AF28" s="47"/>
      <c r="AG28" s="47"/>
      <c r="AH28" s="47"/>
      <c r="AI28" s="47"/>
      <c r="AJ28" s="47"/>
      <c r="AK28" s="353">
        <v>0</v>
      </c>
      <c r="AL28" s="352"/>
      <c r="AM28" s="352"/>
      <c r="AN28" s="352"/>
      <c r="AO28" s="352"/>
      <c r="AP28" s="47"/>
      <c r="AQ28" s="49"/>
      <c r="BE28" s="341"/>
    </row>
    <row r="29" spans="2:71" s="2" customFormat="1" ht="14.45" hidden="1" customHeight="1">
      <c r="B29" s="46"/>
      <c r="C29" s="47"/>
      <c r="D29" s="47"/>
      <c r="E29" s="47"/>
      <c r="F29" s="48" t="s">
        <v>48</v>
      </c>
      <c r="G29" s="47"/>
      <c r="H29" s="47"/>
      <c r="I29" s="47"/>
      <c r="J29" s="47"/>
      <c r="K29" s="47"/>
      <c r="L29" s="351">
        <v>0.15</v>
      </c>
      <c r="M29" s="352"/>
      <c r="N29" s="352"/>
      <c r="O29" s="352"/>
      <c r="P29" s="47"/>
      <c r="Q29" s="47"/>
      <c r="R29" s="47"/>
      <c r="S29" s="47"/>
      <c r="T29" s="47"/>
      <c r="U29" s="47"/>
      <c r="V29" s="47"/>
      <c r="W29" s="353">
        <f>ROUND(BC51,2)</f>
        <v>0</v>
      </c>
      <c r="X29" s="352"/>
      <c r="Y29" s="352"/>
      <c r="Z29" s="352"/>
      <c r="AA29" s="352"/>
      <c r="AB29" s="352"/>
      <c r="AC29" s="352"/>
      <c r="AD29" s="352"/>
      <c r="AE29" s="352"/>
      <c r="AF29" s="47"/>
      <c r="AG29" s="47"/>
      <c r="AH29" s="47"/>
      <c r="AI29" s="47"/>
      <c r="AJ29" s="47"/>
      <c r="AK29" s="353">
        <v>0</v>
      </c>
      <c r="AL29" s="352"/>
      <c r="AM29" s="352"/>
      <c r="AN29" s="352"/>
      <c r="AO29" s="352"/>
      <c r="AP29" s="47"/>
      <c r="AQ29" s="49"/>
      <c r="BE29" s="341"/>
    </row>
    <row r="30" spans="2:71" s="2" customFormat="1" ht="14.45" hidden="1" customHeight="1">
      <c r="B30" s="46"/>
      <c r="C30" s="47"/>
      <c r="D30" s="47"/>
      <c r="E30" s="47"/>
      <c r="F30" s="48" t="s">
        <v>49</v>
      </c>
      <c r="G30" s="47"/>
      <c r="H30" s="47"/>
      <c r="I30" s="47"/>
      <c r="J30" s="47"/>
      <c r="K30" s="47"/>
      <c r="L30" s="351">
        <v>0</v>
      </c>
      <c r="M30" s="352"/>
      <c r="N30" s="352"/>
      <c r="O30" s="352"/>
      <c r="P30" s="47"/>
      <c r="Q30" s="47"/>
      <c r="R30" s="47"/>
      <c r="S30" s="47"/>
      <c r="T30" s="47"/>
      <c r="U30" s="47"/>
      <c r="V30" s="47"/>
      <c r="W30" s="353">
        <f>ROUND(BD51,2)</f>
        <v>0</v>
      </c>
      <c r="X30" s="352"/>
      <c r="Y30" s="352"/>
      <c r="Z30" s="352"/>
      <c r="AA30" s="352"/>
      <c r="AB30" s="352"/>
      <c r="AC30" s="352"/>
      <c r="AD30" s="352"/>
      <c r="AE30" s="352"/>
      <c r="AF30" s="47"/>
      <c r="AG30" s="47"/>
      <c r="AH30" s="47"/>
      <c r="AI30" s="47"/>
      <c r="AJ30" s="47"/>
      <c r="AK30" s="353">
        <v>0</v>
      </c>
      <c r="AL30" s="352"/>
      <c r="AM30" s="352"/>
      <c r="AN30" s="352"/>
      <c r="AO30" s="352"/>
      <c r="AP30" s="47"/>
      <c r="AQ30" s="49"/>
      <c r="BE30" s="341"/>
    </row>
    <row r="31" spans="2:71" s="1" customFormat="1" ht="6.95" customHeight="1">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4"/>
      <c r="BE31" s="341"/>
    </row>
    <row r="32" spans="2:71" s="1" customFormat="1" ht="25.9" customHeight="1">
      <c r="B32" s="40"/>
      <c r="C32" s="50"/>
      <c r="D32" s="51" t="s">
        <v>50</v>
      </c>
      <c r="E32" s="52"/>
      <c r="F32" s="52"/>
      <c r="G32" s="52"/>
      <c r="H32" s="52"/>
      <c r="I32" s="52"/>
      <c r="J32" s="52"/>
      <c r="K32" s="52"/>
      <c r="L32" s="52"/>
      <c r="M32" s="52"/>
      <c r="N32" s="52"/>
      <c r="O32" s="52"/>
      <c r="P32" s="52"/>
      <c r="Q32" s="52"/>
      <c r="R32" s="52"/>
      <c r="S32" s="52"/>
      <c r="T32" s="53" t="s">
        <v>51</v>
      </c>
      <c r="U32" s="52"/>
      <c r="V32" s="52"/>
      <c r="W32" s="52"/>
      <c r="X32" s="354" t="s">
        <v>52</v>
      </c>
      <c r="Y32" s="355"/>
      <c r="Z32" s="355"/>
      <c r="AA32" s="355"/>
      <c r="AB32" s="355"/>
      <c r="AC32" s="52"/>
      <c r="AD32" s="52"/>
      <c r="AE32" s="52"/>
      <c r="AF32" s="52"/>
      <c r="AG32" s="52"/>
      <c r="AH32" s="52"/>
      <c r="AI32" s="52"/>
      <c r="AJ32" s="52"/>
      <c r="AK32" s="356">
        <f>SUM(AK23:AK30)</f>
        <v>0</v>
      </c>
      <c r="AL32" s="355"/>
      <c r="AM32" s="355"/>
      <c r="AN32" s="355"/>
      <c r="AO32" s="357"/>
      <c r="AP32" s="50"/>
      <c r="AQ32" s="54"/>
      <c r="BE32" s="341"/>
    </row>
    <row r="33" spans="2:56" s="1" customFormat="1" ht="6.95" customHeight="1">
      <c r="B33" s="40"/>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row>
    <row r="34" spans="2:56" s="1" customFormat="1" ht="6.95" customHeight="1">
      <c r="B34" s="55"/>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7"/>
    </row>
    <row r="38" spans="2:56" s="1" customFormat="1" ht="6.95" customHeight="1">
      <c r="B38" s="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60"/>
    </row>
    <row r="39" spans="2:56" s="1" customFormat="1" ht="36.950000000000003" customHeight="1">
      <c r="B39" s="40"/>
      <c r="C39" s="61" t="s">
        <v>53</v>
      </c>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0"/>
    </row>
    <row r="40" spans="2:56" s="1" customFormat="1" ht="6.95" customHeight="1">
      <c r="B40" s="40"/>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0"/>
    </row>
    <row r="41" spans="2:56" s="3" customFormat="1" ht="14.45" customHeight="1">
      <c r="B41" s="63"/>
      <c r="C41" s="64" t="s">
        <v>15</v>
      </c>
      <c r="D41" s="65"/>
      <c r="E41" s="65"/>
      <c r="F41" s="65"/>
      <c r="G41" s="65"/>
      <c r="H41" s="65"/>
      <c r="I41" s="65"/>
      <c r="J41" s="65"/>
      <c r="K41" s="65"/>
      <c r="L41" s="65" t="str">
        <f>K5</f>
        <v>1-9-1-2017</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6"/>
    </row>
    <row r="42" spans="2:56" s="4" customFormat="1" ht="36.950000000000003" customHeight="1">
      <c r="B42" s="67"/>
      <c r="C42" s="68" t="s">
        <v>18</v>
      </c>
      <c r="D42" s="69"/>
      <c r="E42" s="69"/>
      <c r="F42" s="69"/>
      <c r="G42" s="69"/>
      <c r="H42" s="69"/>
      <c r="I42" s="69"/>
      <c r="J42" s="69"/>
      <c r="K42" s="69"/>
      <c r="L42" s="358" t="str">
        <f>K6</f>
        <v>Přestavba obslužné panelové komunikace, Kamenné Žehrovice</v>
      </c>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69"/>
      <c r="AQ42" s="69"/>
      <c r="AR42" s="70"/>
    </row>
    <row r="43" spans="2:56" s="1" customFormat="1" ht="6.95" customHeight="1">
      <c r="B43" s="40"/>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0"/>
    </row>
    <row r="44" spans="2:56" s="1" customFormat="1">
      <c r="B44" s="40"/>
      <c r="C44" s="64" t="s">
        <v>25</v>
      </c>
      <c r="D44" s="62"/>
      <c r="E44" s="62"/>
      <c r="F44" s="62"/>
      <c r="G44" s="62"/>
      <c r="H44" s="62"/>
      <c r="I44" s="62"/>
      <c r="J44" s="62"/>
      <c r="K44" s="62"/>
      <c r="L44" s="71" t="str">
        <f>IF(K8="","",K8)</f>
        <v xml:space="preserve"> </v>
      </c>
      <c r="M44" s="62"/>
      <c r="N44" s="62"/>
      <c r="O44" s="62"/>
      <c r="P44" s="62"/>
      <c r="Q44" s="62"/>
      <c r="R44" s="62"/>
      <c r="S44" s="62"/>
      <c r="T44" s="62"/>
      <c r="U44" s="62"/>
      <c r="V44" s="62"/>
      <c r="W44" s="62"/>
      <c r="X44" s="62"/>
      <c r="Y44" s="62"/>
      <c r="Z44" s="62"/>
      <c r="AA44" s="62"/>
      <c r="AB44" s="62"/>
      <c r="AC44" s="62"/>
      <c r="AD44" s="62"/>
      <c r="AE44" s="62"/>
      <c r="AF44" s="62"/>
      <c r="AG44" s="62"/>
      <c r="AH44" s="62"/>
      <c r="AI44" s="64" t="s">
        <v>27</v>
      </c>
      <c r="AJ44" s="62"/>
      <c r="AK44" s="62"/>
      <c r="AL44" s="62"/>
      <c r="AM44" s="360" t="str">
        <f>IF(AN8= "","",AN8)</f>
        <v>16.02.2015</v>
      </c>
      <c r="AN44" s="360"/>
      <c r="AO44" s="62"/>
      <c r="AP44" s="62"/>
      <c r="AQ44" s="62"/>
      <c r="AR44" s="60"/>
    </row>
    <row r="45" spans="2:56" s="1" customFormat="1" ht="6.95" customHeight="1">
      <c r="B45" s="40"/>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0"/>
    </row>
    <row r="46" spans="2:56" s="1" customFormat="1">
      <c r="B46" s="40"/>
      <c r="C46" s="64" t="s">
        <v>31</v>
      </c>
      <c r="D46" s="62"/>
      <c r="E46" s="62"/>
      <c r="F46" s="62"/>
      <c r="G46" s="62"/>
      <c r="H46" s="62"/>
      <c r="I46" s="62"/>
      <c r="J46" s="62"/>
      <c r="K46" s="62"/>
      <c r="L46" s="65" t="str">
        <f>IF(E11= "","",E11)</f>
        <v xml:space="preserve"> </v>
      </c>
      <c r="M46" s="62"/>
      <c r="N46" s="62"/>
      <c r="O46" s="62"/>
      <c r="P46" s="62"/>
      <c r="Q46" s="62"/>
      <c r="R46" s="62"/>
      <c r="S46" s="62"/>
      <c r="T46" s="62"/>
      <c r="U46" s="62"/>
      <c r="V46" s="62"/>
      <c r="W46" s="62"/>
      <c r="X46" s="62"/>
      <c r="Y46" s="62"/>
      <c r="Z46" s="62"/>
      <c r="AA46" s="62"/>
      <c r="AB46" s="62"/>
      <c r="AC46" s="62"/>
      <c r="AD46" s="62"/>
      <c r="AE46" s="62"/>
      <c r="AF46" s="62"/>
      <c r="AG46" s="62"/>
      <c r="AH46" s="62"/>
      <c r="AI46" s="64" t="s">
        <v>36</v>
      </c>
      <c r="AJ46" s="62"/>
      <c r="AK46" s="62"/>
      <c r="AL46" s="62"/>
      <c r="AM46" s="361" t="str">
        <f>IF(E17="","",E17)</f>
        <v xml:space="preserve"> </v>
      </c>
      <c r="AN46" s="361"/>
      <c r="AO46" s="361"/>
      <c r="AP46" s="361"/>
      <c r="AQ46" s="62"/>
      <c r="AR46" s="60"/>
      <c r="AS46" s="362" t="s">
        <v>54</v>
      </c>
      <c r="AT46" s="363"/>
      <c r="AU46" s="73"/>
      <c r="AV46" s="73"/>
      <c r="AW46" s="73"/>
      <c r="AX46" s="73"/>
      <c r="AY46" s="73"/>
      <c r="AZ46" s="73"/>
      <c r="BA46" s="73"/>
      <c r="BB46" s="73"/>
      <c r="BC46" s="73"/>
      <c r="BD46" s="74"/>
    </row>
    <row r="47" spans="2:56" s="1" customFormat="1">
      <c r="B47" s="40"/>
      <c r="C47" s="64" t="s">
        <v>34</v>
      </c>
      <c r="D47" s="62"/>
      <c r="E47" s="62"/>
      <c r="F47" s="62"/>
      <c r="G47" s="62"/>
      <c r="H47" s="62"/>
      <c r="I47" s="62"/>
      <c r="J47" s="62"/>
      <c r="K47" s="62"/>
      <c r="L47" s="65" t="str">
        <f>IF(E14= "Vyplň údaj","",E14)</f>
        <v/>
      </c>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0"/>
      <c r="AS47" s="364"/>
      <c r="AT47" s="365"/>
      <c r="AU47" s="75"/>
      <c r="AV47" s="75"/>
      <c r="AW47" s="75"/>
      <c r="AX47" s="75"/>
      <c r="AY47" s="75"/>
      <c r="AZ47" s="75"/>
      <c r="BA47" s="75"/>
      <c r="BB47" s="75"/>
      <c r="BC47" s="75"/>
      <c r="BD47" s="76"/>
    </row>
    <row r="48" spans="2:56" s="1" customFormat="1" ht="10.9" customHeight="1">
      <c r="B48" s="40"/>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0"/>
      <c r="AS48" s="366"/>
      <c r="AT48" s="367"/>
      <c r="AU48" s="41"/>
      <c r="AV48" s="41"/>
      <c r="AW48" s="41"/>
      <c r="AX48" s="41"/>
      <c r="AY48" s="41"/>
      <c r="AZ48" s="41"/>
      <c r="BA48" s="41"/>
      <c r="BB48" s="41"/>
      <c r="BC48" s="41"/>
      <c r="BD48" s="77"/>
    </row>
    <row r="49" spans="1:91" s="1" customFormat="1" ht="29.25" customHeight="1">
      <c r="B49" s="40"/>
      <c r="C49" s="368" t="s">
        <v>55</v>
      </c>
      <c r="D49" s="369"/>
      <c r="E49" s="369"/>
      <c r="F49" s="369"/>
      <c r="G49" s="369"/>
      <c r="H49" s="78"/>
      <c r="I49" s="370" t="s">
        <v>56</v>
      </c>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71" t="s">
        <v>57</v>
      </c>
      <c r="AH49" s="369"/>
      <c r="AI49" s="369"/>
      <c r="AJ49" s="369"/>
      <c r="AK49" s="369"/>
      <c r="AL49" s="369"/>
      <c r="AM49" s="369"/>
      <c r="AN49" s="370" t="s">
        <v>58</v>
      </c>
      <c r="AO49" s="369"/>
      <c r="AP49" s="369"/>
      <c r="AQ49" s="79" t="s">
        <v>59</v>
      </c>
      <c r="AR49" s="60"/>
      <c r="AS49" s="80" t="s">
        <v>60</v>
      </c>
      <c r="AT49" s="81" t="s">
        <v>61</v>
      </c>
      <c r="AU49" s="81" t="s">
        <v>62</v>
      </c>
      <c r="AV49" s="81" t="s">
        <v>63</v>
      </c>
      <c r="AW49" s="81" t="s">
        <v>64</v>
      </c>
      <c r="AX49" s="81" t="s">
        <v>65</v>
      </c>
      <c r="AY49" s="81" t="s">
        <v>66</v>
      </c>
      <c r="AZ49" s="81" t="s">
        <v>67</v>
      </c>
      <c r="BA49" s="81" t="s">
        <v>68</v>
      </c>
      <c r="BB49" s="81" t="s">
        <v>69</v>
      </c>
      <c r="BC49" s="81" t="s">
        <v>70</v>
      </c>
      <c r="BD49" s="82" t="s">
        <v>71</v>
      </c>
    </row>
    <row r="50" spans="1:91" s="1" customFormat="1" ht="10.9" customHeight="1">
      <c r="B50" s="40"/>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0"/>
      <c r="AS50" s="83"/>
      <c r="AT50" s="84"/>
      <c r="AU50" s="84"/>
      <c r="AV50" s="84"/>
      <c r="AW50" s="84"/>
      <c r="AX50" s="84"/>
      <c r="AY50" s="84"/>
      <c r="AZ50" s="84"/>
      <c r="BA50" s="84"/>
      <c r="BB50" s="84"/>
      <c r="BC50" s="84"/>
      <c r="BD50" s="85"/>
    </row>
    <row r="51" spans="1:91" s="4" customFormat="1" ht="32.450000000000003" customHeight="1">
      <c r="B51" s="67"/>
      <c r="C51" s="86" t="s">
        <v>72</v>
      </c>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375">
        <f>ROUND(SUM(AG52:AG59),2)</f>
        <v>0</v>
      </c>
      <c r="AH51" s="375"/>
      <c r="AI51" s="375"/>
      <c r="AJ51" s="375"/>
      <c r="AK51" s="375"/>
      <c r="AL51" s="375"/>
      <c r="AM51" s="375"/>
      <c r="AN51" s="376">
        <f t="shared" ref="AN51:AN59" si="0">SUM(AG51,AT51)</f>
        <v>0</v>
      </c>
      <c r="AO51" s="376"/>
      <c r="AP51" s="376"/>
      <c r="AQ51" s="88" t="s">
        <v>22</v>
      </c>
      <c r="AR51" s="70"/>
      <c r="AS51" s="89">
        <f>ROUND(SUM(AS52:AS59),2)</f>
        <v>0</v>
      </c>
      <c r="AT51" s="90">
        <f t="shared" ref="AT51:AT59" si="1">ROUND(SUM(AV51:AW51),2)</f>
        <v>0</v>
      </c>
      <c r="AU51" s="91">
        <f>ROUND(SUM(AU52:AU59),5)</f>
        <v>0</v>
      </c>
      <c r="AV51" s="90">
        <f>ROUND(AZ51*L26,2)</f>
        <v>0</v>
      </c>
      <c r="AW51" s="90">
        <f>ROUND(BA51*L27,2)</f>
        <v>0</v>
      </c>
      <c r="AX51" s="90">
        <f>ROUND(BB51*L26,2)</f>
        <v>0</v>
      </c>
      <c r="AY51" s="90">
        <f>ROUND(BC51*L27,2)</f>
        <v>0</v>
      </c>
      <c r="AZ51" s="90">
        <f>ROUND(SUM(AZ52:AZ59),2)</f>
        <v>0</v>
      </c>
      <c r="BA51" s="90">
        <f>ROUND(SUM(BA52:BA59),2)</f>
        <v>0</v>
      </c>
      <c r="BB51" s="90">
        <f>ROUND(SUM(BB52:BB59),2)</f>
        <v>0</v>
      </c>
      <c r="BC51" s="90">
        <f>ROUND(SUM(BC52:BC59),2)</f>
        <v>0</v>
      </c>
      <c r="BD51" s="92">
        <f>ROUND(SUM(BD52:BD59),2)</f>
        <v>0</v>
      </c>
      <c r="BS51" s="93" t="s">
        <v>73</v>
      </c>
      <c r="BT51" s="93" t="s">
        <v>74</v>
      </c>
      <c r="BU51" s="94" t="s">
        <v>75</v>
      </c>
      <c r="BV51" s="93" t="s">
        <v>76</v>
      </c>
      <c r="BW51" s="93" t="s">
        <v>7</v>
      </c>
      <c r="BX51" s="93" t="s">
        <v>77</v>
      </c>
      <c r="CL51" s="93" t="s">
        <v>22</v>
      </c>
    </row>
    <row r="52" spans="1:91" s="5" customFormat="1" ht="22.5" customHeight="1">
      <c r="A52" s="95" t="s">
        <v>78</v>
      </c>
      <c r="B52" s="96"/>
      <c r="C52" s="97"/>
      <c r="D52" s="374" t="s">
        <v>79</v>
      </c>
      <c r="E52" s="374"/>
      <c r="F52" s="374"/>
      <c r="G52" s="374"/>
      <c r="H52" s="374"/>
      <c r="I52" s="98"/>
      <c r="J52" s="374" t="s">
        <v>80</v>
      </c>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2">
        <f>'SO 001 - Ostatní a vedlej...'!J27</f>
        <v>0</v>
      </c>
      <c r="AH52" s="373"/>
      <c r="AI52" s="373"/>
      <c r="AJ52" s="373"/>
      <c r="AK52" s="373"/>
      <c r="AL52" s="373"/>
      <c r="AM52" s="373"/>
      <c r="AN52" s="372">
        <f t="shared" si="0"/>
        <v>0</v>
      </c>
      <c r="AO52" s="373"/>
      <c r="AP52" s="373"/>
      <c r="AQ52" s="99" t="s">
        <v>81</v>
      </c>
      <c r="AR52" s="100"/>
      <c r="AS52" s="101">
        <v>0</v>
      </c>
      <c r="AT52" s="102">
        <f t="shared" si="1"/>
        <v>0</v>
      </c>
      <c r="AU52" s="103">
        <f>'SO 001 - Ostatní a vedlej...'!P80</f>
        <v>0</v>
      </c>
      <c r="AV52" s="102">
        <f>'SO 001 - Ostatní a vedlej...'!J30</f>
        <v>0</v>
      </c>
      <c r="AW52" s="102">
        <f>'SO 001 - Ostatní a vedlej...'!J31</f>
        <v>0</v>
      </c>
      <c r="AX52" s="102">
        <f>'SO 001 - Ostatní a vedlej...'!J32</f>
        <v>0</v>
      </c>
      <c r="AY52" s="102">
        <f>'SO 001 - Ostatní a vedlej...'!J33</f>
        <v>0</v>
      </c>
      <c r="AZ52" s="102">
        <f>'SO 001 - Ostatní a vedlej...'!F30</f>
        <v>0</v>
      </c>
      <c r="BA52" s="102">
        <f>'SO 001 - Ostatní a vedlej...'!F31</f>
        <v>0</v>
      </c>
      <c r="BB52" s="102">
        <f>'SO 001 - Ostatní a vedlej...'!F32</f>
        <v>0</v>
      </c>
      <c r="BC52" s="102">
        <f>'SO 001 - Ostatní a vedlej...'!F33</f>
        <v>0</v>
      </c>
      <c r="BD52" s="104">
        <f>'SO 001 - Ostatní a vedlej...'!F34</f>
        <v>0</v>
      </c>
      <c r="BT52" s="105" t="s">
        <v>24</v>
      </c>
      <c r="BV52" s="105" t="s">
        <v>76</v>
      </c>
      <c r="BW52" s="105" t="s">
        <v>82</v>
      </c>
      <c r="BX52" s="105" t="s">
        <v>7</v>
      </c>
      <c r="CL52" s="105" t="s">
        <v>22</v>
      </c>
      <c r="CM52" s="105" t="s">
        <v>83</v>
      </c>
    </row>
    <row r="53" spans="1:91" s="5" customFormat="1" ht="22.5" customHeight="1">
      <c r="A53" s="95" t="s">
        <v>78</v>
      </c>
      <c r="B53" s="96"/>
      <c r="C53" s="97"/>
      <c r="D53" s="374" t="s">
        <v>84</v>
      </c>
      <c r="E53" s="374"/>
      <c r="F53" s="374"/>
      <c r="G53" s="374"/>
      <c r="H53" s="374"/>
      <c r="I53" s="98"/>
      <c r="J53" s="374" t="s">
        <v>85</v>
      </c>
      <c r="K53" s="374"/>
      <c r="L53" s="374"/>
      <c r="M53" s="374"/>
      <c r="N53" s="374"/>
      <c r="O53" s="374"/>
      <c r="P53" s="374"/>
      <c r="Q53" s="374"/>
      <c r="R53" s="374"/>
      <c r="S53" s="374"/>
      <c r="T53" s="374"/>
      <c r="U53" s="374"/>
      <c r="V53" s="374"/>
      <c r="W53" s="374"/>
      <c r="X53" s="374"/>
      <c r="Y53" s="374"/>
      <c r="Z53" s="374"/>
      <c r="AA53" s="374"/>
      <c r="AB53" s="374"/>
      <c r="AC53" s="374"/>
      <c r="AD53" s="374"/>
      <c r="AE53" s="374"/>
      <c r="AF53" s="374"/>
      <c r="AG53" s="372">
        <f>'SO 101 - Přestavba obsluž...'!J27</f>
        <v>0</v>
      </c>
      <c r="AH53" s="373"/>
      <c r="AI53" s="373"/>
      <c r="AJ53" s="373"/>
      <c r="AK53" s="373"/>
      <c r="AL53" s="373"/>
      <c r="AM53" s="373"/>
      <c r="AN53" s="372">
        <f t="shared" si="0"/>
        <v>0</v>
      </c>
      <c r="AO53" s="373"/>
      <c r="AP53" s="373"/>
      <c r="AQ53" s="99" t="s">
        <v>81</v>
      </c>
      <c r="AR53" s="100"/>
      <c r="AS53" s="101">
        <v>0</v>
      </c>
      <c r="AT53" s="102">
        <f t="shared" si="1"/>
        <v>0</v>
      </c>
      <c r="AU53" s="103">
        <f>'SO 101 - Přestavba obsluž...'!P85</f>
        <v>0</v>
      </c>
      <c r="AV53" s="102">
        <f>'SO 101 - Přestavba obsluž...'!J30</f>
        <v>0</v>
      </c>
      <c r="AW53" s="102">
        <f>'SO 101 - Přestavba obsluž...'!J31</f>
        <v>0</v>
      </c>
      <c r="AX53" s="102">
        <f>'SO 101 - Přestavba obsluž...'!J32</f>
        <v>0</v>
      </c>
      <c r="AY53" s="102">
        <f>'SO 101 - Přestavba obsluž...'!J33</f>
        <v>0</v>
      </c>
      <c r="AZ53" s="102">
        <f>'SO 101 - Přestavba obsluž...'!F30</f>
        <v>0</v>
      </c>
      <c r="BA53" s="102">
        <f>'SO 101 - Přestavba obsluž...'!F31</f>
        <v>0</v>
      </c>
      <c r="BB53" s="102">
        <f>'SO 101 - Přestavba obsluž...'!F32</f>
        <v>0</v>
      </c>
      <c r="BC53" s="102">
        <f>'SO 101 - Přestavba obsluž...'!F33</f>
        <v>0</v>
      </c>
      <c r="BD53" s="104">
        <f>'SO 101 - Přestavba obsluž...'!F34</f>
        <v>0</v>
      </c>
      <c r="BT53" s="105" t="s">
        <v>24</v>
      </c>
      <c r="BV53" s="105" t="s">
        <v>76</v>
      </c>
      <c r="BW53" s="105" t="s">
        <v>86</v>
      </c>
      <c r="BX53" s="105" t="s">
        <v>7</v>
      </c>
      <c r="CL53" s="105" t="s">
        <v>22</v>
      </c>
      <c r="CM53" s="105" t="s">
        <v>83</v>
      </c>
    </row>
    <row r="54" spans="1:91" s="5" customFormat="1" ht="22.5" customHeight="1">
      <c r="A54" s="95" t="s">
        <v>78</v>
      </c>
      <c r="B54" s="96"/>
      <c r="C54" s="97"/>
      <c r="D54" s="374" t="s">
        <v>87</v>
      </c>
      <c r="E54" s="374"/>
      <c r="F54" s="374"/>
      <c r="G54" s="374"/>
      <c r="H54" s="374"/>
      <c r="I54" s="98"/>
      <c r="J54" s="374" t="s">
        <v>88</v>
      </c>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2">
        <f>'SO 171 - Dopravně inženýr...'!J27</f>
        <v>0</v>
      </c>
      <c r="AH54" s="373"/>
      <c r="AI54" s="373"/>
      <c r="AJ54" s="373"/>
      <c r="AK54" s="373"/>
      <c r="AL54" s="373"/>
      <c r="AM54" s="373"/>
      <c r="AN54" s="372">
        <f t="shared" si="0"/>
        <v>0</v>
      </c>
      <c r="AO54" s="373"/>
      <c r="AP54" s="373"/>
      <c r="AQ54" s="99" t="s">
        <v>81</v>
      </c>
      <c r="AR54" s="100"/>
      <c r="AS54" s="101">
        <v>0</v>
      </c>
      <c r="AT54" s="102">
        <f t="shared" si="1"/>
        <v>0</v>
      </c>
      <c r="AU54" s="103">
        <f>'SO 171 - Dopravně inženýr...'!P79</f>
        <v>0</v>
      </c>
      <c r="AV54" s="102">
        <f>'SO 171 - Dopravně inženýr...'!J30</f>
        <v>0</v>
      </c>
      <c r="AW54" s="102">
        <f>'SO 171 - Dopravně inženýr...'!J31</f>
        <v>0</v>
      </c>
      <c r="AX54" s="102">
        <f>'SO 171 - Dopravně inženýr...'!J32</f>
        <v>0</v>
      </c>
      <c r="AY54" s="102">
        <f>'SO 171 - Dopravně inženýr...'!J33</f>
        <v>0</v>
      </c>
      <c r="AZ54" s="102">
        <f>'SO 171 - Dopravně inženýr...'!F30</f>
        <v>0</v>
      </c>
      <c r="BA54" s="102">
        <f>'SO 171 - Dopravně inženýr...'!F31</f>
        <v>0</v>
      </c>
      <c r="BB54" s="102">
        <f>'SO 171 - Dopravně inženýr...'!F32</f>
        <v>0</v>
      </c>
      <c r="BC54" s="102">
        <f>'SO 171 - Dopravně inženýr...'!F33</f>
        <v>0</v>
      </c>
      <c r="BD54" s="104">
        <f>'SO 171 - Dopravně inženýr...'!F34</f>
        <v>0</v>
      </c>
      <c r="BT54" s="105" t="s">
        <v>24</v>
      </c>
      <c r="BV54" s="105" t="s">
        <v>76</v>
      </c>
      <c r="BW54" s="105" t="s">
        <v>89</v>
      </c>
      <c r="BX54" s="105" t="s">
        <v>7</v>
      </c>
      <c r="CL54" s="105" t="s">
        <v>22</v>
      </c>
      <c r="CM54" s="105" t="s">
        <v>83</v>
      </c>
    </row>
    <row r="55" spans="1:91" s="5" customFormat="1" ht="22.5" customHeight="1">
      <c r="A55" s="95" t="s">
        <v>78</v>
      </c>
      <c r="B55" s="96"/>
      <c r="C55" s="97"/>
      <c r="D55" s="374" t="s">
        <v>90</v>
      </c>
      <c r="E55" s="374"/>
      <c r="F55" s="374"/>
      <c r="G55" s="374"/>
      <c r="H55" s="374"/>
      <c r="I55" s="98"/>
      <c r="J55" s="374" t="s">
        <v>91</v>
      </c>
      <c r="K55" s="374"/>
      <c r="L55" s="374"/>
      <c r="M55" s="374"/>
      <c r="N55" s="374"/>
      <c r="O55" s="374"/>
      <c r="P55" s="374"/>
      <c r="Q55" s="374"/>
      <c r="R55" s="374"/>
      <c r="S55" s="374"/>
      <c r="T55" s="374"/>
      <c r="U55" s="374"/>
      <c r="V55" s="374"/>
      <c r="W55" s="374"/>
      <c r="X55" s="374"/>
      <c r="Y55" s="374"/>
      <c r="Z55" s="374"/>
      <c r="AA55" s="374"/>
      <c r="AB55" s="374"/>
      <c r="AC55" s="374"/>
      <c r="AD55" s="374"/>
      <c r="AE55" s="374"/>
      <c r="AF55" s="374"/>
      <c r="AG55" s="372">
        <f>'SO 191 - Definitivní dopr...'!J27</f>
        <v>0</v>
      </c>
      <c r="AH55" s="373"/>
      <c r="AI55" s="373"/>
      <c r="AJ55" s="373"/>
      <c r="AK55" s="373"/>
      <c r="AL55" s="373"/>
      <c r="AM55" s="373"/>
      <c r="AN55" s="372">
        <f t="shared" si="0"/>
        <v>0</v>
      </c>
      <c r="AO55" s="373"/>
      <c r="AP55" s="373"/>
      <c r="AQ55" s="99" t="s">
        <v>81</v>
      </c>
      <c r="AR55" s="100"/>
      <c r="AS55" s="101">
        <v>0</v>
      </c>
      <c r="AT55" s="102">
        <f t="shared" si="1"/>
        <v>0</v>
      </c>
      <c r="AU55" s="103">
        <f>'SO 191 - Definitivní dopr...'!P79</f>
        <v>0</v>
      </c>
      <c r="AV55" s="102">
        <f>'SO 191 - Definitivní dopr...'!J30</f>
        <v>0</v>
      </c>
      <c r="AW55" s="102">
        <f>'SO 191 - Definitivní dopr...'!J31</f>
        <v>0</v>
      </c>
      <c r="AX55" s="102">
        <f>'SO 191 - Definitivní dopr...'!J32</f>
        <v>0</v>
      </c>
      <c r="AY55" s="102">
        <f>'SO 191 - Definitivní dopr...'!J33</f>
        <v>0</v>
      </c>
      <c r="AZ55" s="102">
        <f>'SO 191 - Definitivní dopr...'!F30</f>
        <v>0</v>
      </c>
      <c r="BA55" s="102">
        <f>'SO 191 - Definitivní dopr...'!F31</f>
        <v>0</v>
      </c>
      <c r="BB55" s="102">
        <f>'SO 191 - Definitivní dopr...'!F32</f>
        <v>0</v>
      </c>
      <c r="BC55" s="102">
        <f>'SO 191 - Definitivní dopr...'!F33</f>
        <v>0</v>
      </c>
      <c r="BD55" s="104">
        <f>'SO 191 - Definitivní dopr...'!F34</f>
        <v>0</v>
      </c>
      <c r="BT55" s="105" t="s">
        <v>24</v>
      </c>
      <c r="BV55" s="105" t="s">
        <v>76</v>
      </c>
      <c r="BW55" s="105" t="s">
        <v>92</v>
      </c>
      <c r="BX55" s="105" t="s">
        <v>7</v>
      </c>
      <c r="CL55" s="105" t="s">
        <v>22</v>
      </c>
      <c r="CM55" s="105" t="s">
        <v>83</v>
      </c>
    </row>
    <row r="56" spans="1:91" s="5" customFormat="1" ht="22.5" customHeight="1">
      <c r="A56" s="95" t="s">
        <v>78</v>
      </c>
      <c r="B56" s="96"/>
      <c r="C56" s="97"/>
      <c r="D56" s="374" t="s">
        <v>93</v>
      </c>
      <c r="E56" s="374"/>
      <c r="F56" s="374"/>
      <c r="G56" s="374"/>
      <c r="H56" s="374"/>
      <c r="I56" s="98"/>
      <c r="J56" s="374" t="s">
        <v>94</v>
      </c>
      <c r="K56" s="374"/>
      <c r="L56" s="374"/>
      <c r="M56" s="374"/>
      <c r="N56" s="374"/>
      <c r="O56" s="374"/>
      <c r="P56" s="374"/>
      <c r="Q56" s="374"/>
      <c r="R56" s="374"/>
      <c r="S56" s="374"/>
      <c r="T56" s="374"/>
      <c r="U56" s="374"/>
      <c r="V56" s="374"/>
      <c r="W56" s="374"/>
      <c r="X56" s="374"/>
      <c r="Y56" s="374"/>
      <c r="Z56" s="374"/>
      <c r="AA56" s="374"/>
      <c r="AB56" s="374"/>
      <c r="AC56" s="374"/>
      <c r="AD56" s="374"/>
      <c r="AE56" s="374"/>
      <c r="AF56" s="374"/>
      <c r="AG56" s="372">
        <f>'SO 301 - Úprava přípojek ...'!J27</f>
        <v>0</v>
      </c>
      <c r="AH56" s="373"/>
      <c r="AI56" s="373"/>
      <c r="AJ56" s="373"/>
      <c r="AK56" s="373"/>
      <c r="AL56" s="373"/>
      <c r="AM56" s="373"/>
      <c r="AN56" s="372">
        <f t="shared" si="0"/>
        <v>0</v>
      </c>
      <c r="AO56" s="373"/>
      <c r="AP56" s="373"/>
      <c r="AQ56" s="99" t="s">
        <v>81</v>
      </c>
      <c r="AR56" s="100"/>
      <c r="AS56" s="101">
        <v>0</v>
      </c>
      <c r="AT56" s="102">
        <f t="shared" si="1"/>
        <v>0</v>
      </c>
      <c r="AU56" s="103">
        <f>'SO 301 - Úprava přípojek ...'!P82</f>
        <v>0</v>
      </c>
      <c r="AV56" s="102">
        <f>'SO 301 - Úprava přípojek ...'!J30</f>
        <v>0</v>
      </c>
      <c r="AW56" s="102">
        <f>'SO 301 - Úprava přípojek ...'!J31</f>
        <v>0</v>
      </c>
      <c r="AX56" s="102">
        <f>'SO 301 - Úprava přípojek ...'!J32</f>
        <v>0</v>
      </c>
      <c r="AY56" s="102">
        <f>'SO 301 - Úprava přípojek ...'!J33</f>
        <v>0</v>
      </c>
      <c r="AZ56" s="102">
        <f>'SO 301 - Úprava přípojek ...'!F30</f>
        <v>0</v>
      </c>
      <c r="BA56" s="102">
        <f>'SO 301 - Úprava přípojek ...'!F31</f>
        <v>0</v>
      </c>
      <c r="BB56" s="102">
        <f>'SO 301 - Úprava přípojek ...'!F32</f>
        <v>0</v>
      </c>
      <c r="BC56" s="102">
        <f>'SO 301 - Úprava přípojek ...'!F33</f>
        <v>0</v>
      </c>
      <c r="BD56" s="104">
        <f>'SO 301 - Úprava přípojek ...'!F34</f>
        <v>0</v>
      </c>
      <c r="BT56" s="105" t="s">
        <v>24</v>
      </c>
      <c r="BV56" s="105" t="s">
        <v>76</v>
      </c>
      <c r="BW56" s="105" t="s">
        <v>95</v>
      </c>
      <c r="BX56" s="105" t="s">
        <v>7</v>
      </c>
      <c r="CL56" s="105" t="s">
        <v>22</v>
      </c>
      <c r="CM56" s="105" t="s">
        <v>83</v>
      </c>
    </row>
    <row r="57" spans="1:91" s="5" customFormat="1" ht="22.5" customHeight="1">
      <c r="A57" s="95" t="s">
        <v>78</v>
      </c>
      <c r="B57" s="96"/>
      <c r="C57" s="97"/>
      <c r="D57" s="374" t="s">
        <v>96</v>
      </c>
      <c r="E57" s="374"/>
      <c r="F57" s="374"/>
      <c r="G57" s="374"/>
      <c r="H57" s="374"/>
      <c r="I57" s="98"/>
      <c r="J57" s="374" t="s">
        <v>97</v>
      </c>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2">
        <f>'SO 431 - Ochrana NN kabel...'!J27</f>
        <v>0</v>
      </c>
      <c r="AH57" s="373"/>
      <c r="AI57" s="373"/>
      <c r="AJ57" s="373"/>
      <c r="AK57" s="373"/>
      <c r="AL57" s="373"/>
      <c r="AM57" s="373"/>
      <c r="AN57" s="372">
        <f t="shared" si="0"/>
        <v>0</v>
      </c>
      <c r="AO57" s="373"/>
      <c r="AP57" s="373"/>
      <c r="AQ57" s="99" t="s">
        <v>81</v>
      </c>
      <c r="AR57" s="100"/>
      <c r="AS57" s="101">
        <v>0</v>
      </c>
      <c r="AT57" s="102">
        <f t="shared" si="1"/>
        <v>0</v>
      </c>
      <c r="AU57" s="103">
        <f>'SO 431 - Ochrana NN kabel...'!P80</f>
        <v>0</v>
      </c>
      <c r="AV57" s="102">
        <f>'SO 431 - Ochrana NN kabel...'!J30</f>
        <v>0</v>
      </c>
      <c r="AW57" s="102">
        <f>'SO 431 - Ochrana NN kabel...'!J31</f>
        <v>0</v>
      </c>
      <c r="AX57" s="102">
        <f>'SO 431 - Ochrana NN kabel...'!J32</f>
        <v>0</v>
      </c>
      <c r="AY57" s="102">
        <f>'SO 431 - Ochrana NN kabel...'!J33</f>
        <v>0</v>
      </c>
      <c r="AZ57" s="102">
        <f>'SO 431 - Ochrana NN kabel...'!F30</f>
        <v>0</v>
      </c>
      <c r="BA57" s="102">
        <f>'SO 431 - Ochrana NN kabel...'!F31</f>
        <v>0</v>
      </c>
      <c r="BB57" s="102">
        <f>'SO 431 - Ochrana NN kabel...'!F32</f>
        <v>0</v>
      </c>
      <c r="BC57" s="102">
        <f>'SO 431 - Ochrana NN kabel...'!F33</f>
        <v>0</v>
      </c>
      <c r="BD57" s="104">
        <f>'SO 431 - Ochrana NN kabel...'!F34</f>
        <v>0</v>
      </c>
      <c r="BT57" s="105" t="s">
        <v>24</v>
      </c>
      <c r="BV57" s="105" t="s">
        <v>76</v>
      </c>
      <c r="BW57" s="105" t="s">
        <v>98</v>
      </c>
      <c r="BX57" s="105" t="s">
        <v>7</v>
      </c>
      <c r="CL57" s="105" t="s">
        <v>22</v>
      </c>
      <c r="CM57" s="105" t="s">
        <v>83</v>
      </c>
    </row>
    <row r="58" spans="1:91" s="5" customFormat="1" ht="22.5" customHeight="1">
      <c r="A58" s="95" t="s">
        <v>78</v>
      </c>
      <c r="B58" s="96"/>
      <c r="C58" s="97"/>
      <c r="D58" s="374" t="s">
        <v>99</v>
      </c>
      <c r="E58" s="374"/>
      <c r="F58" s="374"/>
      <c r="G58" s="374"/>
      <c r="H58" s="374"/>
      <c r="I58" s="98"/>
      <c r="J58" s="374" t="s">
        <v>100</v>
      </c>
      <c r="K58" s="374"/>
      <c r="L58" s="374"/>
      <c r="M58" s="374"/>
      <c r="N58" s="374"/>
      <c r="O58" s="374"/>
      <c r="P58" s="374"/>
      <c r="Q58" s="374"/>
      <c r="R58" s="374"/>
      <c r="S58" s="374"/>
      <c r="T58" s="374"/>
      <c r="U58" s="374"/>
      <c r="V58" s="374"/>
      <c r="W58" s="374"/>
      <c r="X58" s="374"/>
      <c r="Y58" s="374"/>
      <c r="Z58" s="374"/>
      <c r="AA58" s="374"/>
      <c r="AB58" s="374"/>
      <c r="AC58" s="374"/>
      <c r="AD58" s="374"/>
      <c r="AE58" s="374"/>
      <c r="AF58" s="374"/>
      <c r="AG58" s="372">
        <f>'SO 451 - Ochrana kabelů O2'!J27</f>
        <v>0</v>
      </c>
      <c r="AH58" s="373"/>
      <c r="AI58" s="373"/>
      <c r="AJ58" s="373"/>
      <c r="AK58" s="373"/>
      <c r="AL58" s="373"/>
      <c r="AM58" s="373"/>
      <c r="AN58" s="372">
        <f t="shared" si="0"/>
        <v>0</v>
      </c>
      <c r="AO58" s="373"/>
      <c r="AP58" s="373"/>
      <c r="AQ58" s="99" t="s">
        <v>81</v>
      </c>
      <c r="AR58" s="100"/>
      <c r="AS58" s="101">
        <v>0</v>
      </c>
      <c r="AT58" s="102">
        <f t="shared" si="1"/>
        <v>0</v>
      </c>
      <c r="AU58" s="103">
        <f>'SO 451 - Ochrana kabelů O2'!P80</f>
        <v>0</v>
      </c>
      <c r="AV58" s="102">
        <f>'SO 451 - Ochrana kabelů O2'!J30</f>
        <v>0</v>
      </c>
      <c r="AW58" s="102">
        <f>'SO 451 - Ochrana kabelů O2'!J31</f>
        <v>0</v>
      </c>
      <c r="AX58" s="102">
        <f>'SO 451 - Ochrana kabelů O2'!J32</f>
        <v>0</v>
      </c>
      <c r="AY58" s="102">
        <f>'SO 451 - Ochrana kabelů O2'!J33</f>
        <v>0</v>
      </c>
      <c r="AZ58" s="102">
        <f>'SO 451 - Ochrana kabelů O2'!F30</f>
        <v>0</v>
      </c>
      <c r="BA58" s="102">
        <f>'SO 451 - Ochrana kabelů O2'!F31</f>
        <v>0</v>
      </c>
      <c r="BB58" s="102">
        <f>'SO 451 - Ochrana kabelů O2'!F32</f>
        <v>0</v>
      </c>
      <c r="BC58" s="102">
        <f>'SO 451 - Ochrana kabelů O2'!F33</f>
        <v>0</v>
      </c>
      <c r="BD58" s="104">
        <f>'SO 451 - Ochrana kabelů O2'!F34</f>
        <v>0</v>
      </c>
      <c r="BT58" s="105" t="s">
        <v>24</v>
      </c>
      <c r="BV58" s="105" t="s">
        <v>76</v>
      </c>
      <c r="BW58" s="105" t="s">
        <v>101</v>
      </c>
      <c r="BX58" s="105" t="s">
        <v>7</v>
      </c>
      <c r="CL58" s="105" t="s">
        <v>22</v>
      </c>
      <c r="CM58" s="105" t="s">
        <v>83</v>
      </c>
    </row>
    <row r="59" spans="1:91" s="5" customFormat="1" ht="22.5" customHeight="1">
      <c r="A59" s="95" t="s">
        <v>78</v>
      </c>
      <c r="B59" s="96"/>
      <c r="C59" s="97"/>
      <c r="D59" s="374" t="s">
        <v>102</v>
      </c>
      <c r="E59" s="374"/>
      <c r="F59" s="374"/>
      <c r="G59" s="374"/>
      <c r="H59" s="374"/>
      <c r="I59" s="98"/>
      <c r="J59" s="374" t="s">
        <v>103</v>
      </c>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2">
        <f>'SO 801 - Sadové úpravy'!J27</f>
        <v>0</v>
      </c>
      <c r="AH59" s="373"/>
      <c r="AI59" s="373"/>
      <c r="AJ59" s="373"/>
      <c r="AK59" s="373"/>
      <c r="AL59" s="373"/>
      <c r="AM59" s="373"/>
      <c r="AN59" s="372">
        <f t="shared" si="0"/>
        <v>0</v>
      </c>
      <c r="AO59" s="373"/>
      <c r="AP59" s="373"/>
      <c r="AQ59" s="99" t="s">
        <v>81</v>
      </c>
      <c r="AR59" s="100"/>
      <c r="AS59" s="106">
        <v>0</v>
      </c>
      <c r="AT59" s="107">
        <f t="shared" si="1"/>
        <v>0</v>
      </c>
      <c r="AU59" s="108">
        <f>'SO 801 - Sadové úpravy'!P79</f>
        <v>0</v>
      </c>
      <c r="AV59" s="107">
        <f>'SO 801 - Sadové úpravy'!J30</f>
        <v>0</v>
      </c>
      <c r="AW59" s="107">
        <f>'SO 801 - Sadové úpravy'!J31</f>
        <v>0</v>
      </c>
      <c r="AX59" s="107">
        <f>'SO 801 - Sadové úpravy'!J32</f>
        <v>0</v>
      </c>
      <c r="AY59" s="107">
        <f>'SO 801 - Sadové úpravy'!J33</f>
        <v>0</v>
      </c>
      <c r="AZ59" s="107">
        <f>'SO 801 - Sadové úpravy'!F30</f>
        <v>0</v>
      </c>
      <c r="BA59" s="107">
        <f>'SO 801 - Sadové úpravy'!F31</f>
        <v>0</v>
      </c>
      <c r="BB59" s="107">
        <f>'SO 801 - Sadové úpravy'!F32</f>
        <v>0</v>
      </c>
      <c r="BC59" s="107">
        <f>'SO 801 - Sadové úpravy'!F33</f>
        <v>0</v>
      </c>
      <c r="BD59" s="109">
        <f>'SO 801 - Sadové úpravy'!F34</f>
        <v>0</v>
      </c>
      <c r="BT59" s="105" t="s">
        <v>24</v>
      </c>
      <c r="BV59" s="105" t="s">
        <v>76</v>
      </c>
      <c r="BW59" s="105" t="s">
        <v>104</v>
      </c>
      <c r="BX59" s="105" t="s">
        <v>7</v>
      </c>
      <c r="CL59" s="105" t="s">
        <v>22</v>
      </c>
      <c r="CM59" s="105" t="s">
        <v>83</v>
      </c>
    </row>
    <row r="60" spans="1:91" s="1" customFormat="1" ht="30" customHeight="1">
      <c r="B60" s="40"/>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0"/>
    </row>
    <row r="61" spans="1:91" s="1" customFormat="1" ht="6.95" customHeight="1">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60"/>
    </row>
  </sheetData>
  <sheetProtection algorithmName="SHA-512" hashValue="cgDYllvjAwDe2JvXWWvjxcFMXMxxwgOmaQeSitKAGNVHpZoQcrHo+idOr0GM/xYqEXQR1bc66nEEazitbYzycQ==" saltValue="DCSr9Zijn5mlPHgVeC0drw==" spinCount="100000" sheet="1" objects="1" scenarios="1" formatCells="0" formatColumns="0" formatRows="0" sort="0" autoFilter="0"/>
  <mergeCells count="69">
    <mergeCell ref="AG51:AM51"/>
    <mergeCell ref="AN51:AP51"/>
    <mergeCell ref="AR2:BE2"/>
    <mergeCell ref="AN58:AP58"/>
    <mergeCell ref="AG58:AM58"/>
    <mergeCell ref="D58:H58"/>
    <mergeCell ref="J58:AF58"/>
    <mergeCell ref="AN59:AP59"/>
    <mergeCell ref="AG59:AM59"/>
    <mergeCell ref="D59:H59"/>
    <mergeCell ref="J59:AF59"/>
    <mergeCell ref="AN56:AP56"/>
    <mergeCell ref="AG56:AM56"/>
    <mergeCell ref="D56:H56"/>
    <mergeCell ref="J56:AF56"/>
    <mergeCell ref="AN57:AP57"/>
    <mergeCell ref="AG57:AM57"/>
    <mergeCell ref="D57:H57"/>
    <mergeCell ref="J57:AF57"/>
    <mergeCell ref="AN54:AP54"/>
    <mergeCell ref="AG54:AM54"/>
    <mergeCell ref="D54:H54"/>
    <mergeCell ref="J54:AF54"/>
    <mergeCell ref="AN55:AP55"/>
    <mergeCell ref="AG55:AM55"/>
    <mergeCell ref="D55:H55"/>
    <mergeCell ref="J55:AF55"/>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SO 001 - Ostatní a vedlej...'!C2" display="/"/>
    <hyperlink ref="A53" location="'SO 101 - Přestavba obsluž...'!C2" display="/"/>
    <hyperlink ref="A54" location="'SO 171 - Dopravně inženýr...'!C2" display="/"/>
    <hyperlink ref="A55" location="'SO 191 - Definitivní dopr...'!C2" display="/"/>
    <hyperlink ref="A56" location="'SO 301 - Úprava přípojek ...'!C2" display="/"/>
    <hyperlink ref="A57" location="'SO 431 - Ochrana NN kabel...'!C2" display="/"/>
    <hyperlink ref="A58" location="'SO 451 - Ochrana kabelů O2'!C2" display="/"/>
    <hyperlink ref="A59" location="'SO 801 - Sadové úpravy'!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62" customWidth="1"/>
    <col min="2" max="2" width="1.6640625" style="262" customWidth="1"/>
    <col min="3" max="4" width="5" style="262" customWidth="1"/>
    <col min="5" max="5" width="11.6640625" style="262" customWidth="1"/>
    <col min="6" max="6" width="9.1640625" style="262" customWidth="1"/>
    <col min="7" max="7" width="5" style="262" customWidth="1"/>
    <col min="8" max="8" width="77.83203125" style="262" customWidth="1"/>
    <col min="9" max="10" width="20" style="262" customWidth="1"/>
    <col min="11" max="11" width="1.6640625" style="262" customWidth="1"/>
  </cols>
  <sheetData>
    <row r="1" spans="2:11" ht="37.5" customHeight="1"/>
    <row r="2" spans="2:11" ht="7.5" customHeight="1">
      <c r="B2" s="263"/>
      <c r="C2" s="264"/>
      <c r="D2" s="264"/>
      <c r="E2" s="264"/>
      <c r="F2" s="264"/>
      <c r="G2" s="264"/>
      <c r="H2" s="264"/>
      <c r="I2" s="264"/>
      <c r="J2" s="264"/>
      <c r="K2" s="265"/>
    </row>
    <row r="3" spans="2:11" s="14" customFormat="1" ht="45" customHeight="1">
      <c r="B3" s="266"/>
      <c r="C3" s="389" t="s">
        <v>865</v>
      </c>
      <c r="D3" s="389"/>
      <c r="E3" s="389"/>
      <c r="F3" s="389"/>
      <c r="G3" s="389"/>
      <c r="H3" s="389"/>
      <c r="I3" s="389"/>
      <c r="J3" s="389"/>
      <c r="K3" s="267"/>
    </row>
    <row r="4" spans="2:11" ht="25.5" customHeight="1">
      <c r="B4" s="268"/>
      <c r="C4" s="393" t="s">
        <v>866</v>
      </c>
      <c r="D4" s="393"/>
      <c r="E4" s="393"/>
      <c r="F4" s="393"/>
      <c r="G4" s="393"/>
      <c r="H4" s="393"/>
      <c r="I4" s="393"/>
      <c r="J4" s="393"/>
      <c r="K4" s="269"/>
    </row>
    <row r="5" spans="2:11" ht="5.25" customHeight="1">
      <c r="B5" s="268"/>
      <c r="C5" s="270"/>
      <c r="D5" s="270"/>
      <c r="E5" s="270"/>
      <c r="F5" s="270"/>
      <c r="G5" s="270"/>
      <c r="H5" s="270"/>
      <c r="I5" s="270"/>
      <c r="J5" s="270"/>
      <c r="K5" s="269"/>
    </row>
    <row r="6" spans="2:11" ht="15" customHeight="1">
      <c r="B6" s="268"/>
      <c r="C6" s="392" t="s">
        <v>867</v>
      </c>
      <c r="D6" s="392"/>
      <c r="E6" s="392"/>
      <c r="F6" s="392"/>
      <c r="G6" s="392"/>
      <c r="H6" s="392"/>
      <c r="I6" s="392"/>
      <c r="J6" s="392"/>
      <c r="K6" s="269"/>
    </row>
    <row r="7" spans="2:11" ht="15" customHeight="1">
      <c r="B7" s="272"/>
      <c r="C7" s="392" t="s">
        <v>868</v>
      </c>
      <c r="D7" s="392"/>
      <c r="E7" s="392"/>
      <c r="F7" s="392"/>
      <c r="G7" s="392"/>
      <c r="H7" s="392"/>
      <c r="I7" s="392"/>
      <c r="J7" s="392"/>
      <c r="K7" s="269"/>
    </row>
    <row r="8" spans="2:11" ht="12.75" customHeight="1">
      <c r="B8" s="272"/>
      <c r="C8" s="271"/>
      <c r="D8" s="271"/>
      <c r="E8" s="271"/>
      <c r="F8" s="271"/>
      <c r="G8" s="271"/>
      <c r="H8" s="271"/>
      <c r="I8" s="271"/>
      <c r="J8" s="271"/>
      <c r="K8" s="269"/>
    </row>
    <row r="9" spans="2:11" ht="15" customHeight="1">
      <c r="B9" s="272"/>
      <c r="C9" s="392" t="s">
        <v>869</v>
      </c>
      <c r="D9" s="392"/>
      <c r="E9" s="392"/>
      <c r="F9" s="392"/>
      <c r="G9" s="392"/>
      <c r="H9" s="392"/>
      <c r="I9" s="392"/>
      <c r="J9" s="392"/>
      <c r="K9" s="269"/>
    </row>
    <row r="10" spans="2:11" ht="15" customHeight="1">
      <c r="B10" s="272"/>
      <c r="C10" s="271"/>
      <c r="D10" s="392" t="s">
        <v>870</v>
      </c>
      <c r="E10" s="392"/>
      <c r="F10" s="392"/>
      <c r="G10" s="392"/>
      <c r="H10" s="392"/>
      <c r="I10" s="392"/>
      <c r="J10" s="392"/>
      <c r="K10" s="269"/>
    </row>
    <row r="11" spans="2:11" ht="15" customHeight="1">
      <c r="B11" s="272"/>
      <c r="C11" s="273"/>
      <c r="D11" s="392" t="s">
        <v>871</v>
      </c>
      <c r="E11" s="392"/>
      <c r="F11" s="392"/>
      <c r="G11" s="392"/>
      <c r="H11" s="392"/>
      <c r="I11" s="392"/>
      <c r="J11" s="392"/>
      <c r="K11" s="269"/>
    </row>
    <row r="12" spans="2:11" ht="12.75" customHeight="1">
      <c r="B12" s="272"/>
      <c r="C12" s="273"/>
      <c r="D12" s="273"/>
      <c r="E12" s="273"/>
      <c r="F12" s="273"/>
      <c r="G12" s="273"/>
      <c r="H12" s="273"/>
      <c r="I12" s="273"/>
      <c r="J12" s="273"/>
      <c r="K12" s="269"/>
    </row>
    <row r="13" spans="2:11" ht="15" customHeight="1">
      <c r="B13" s="272"/>
      <c r="C13" s="273"/>
      <c r="D13" s="392" t="s">
        <v>872</v>
      </c>
      <c r="E13" s="392"/>
      <c r="F13" s="392"/>
      <c r="G13" s="392"/>
      <c r="H13" s="392"/>
      <c r="I13" s="392"/>
      <c r="J13" s="392"/>
      <c r="K13" s="269"/>
    </row>
    <row r="14" spans="2:11" ht="15" customHeight="1">
      <c r="B14" s="272"/>
      <c r="C14" s="273"/>
      <c r="D14" s="392" t="s">
        <v>873</v>
      </c>
      <c r="E14" s="392"/>
      <c r="F14" s="392"/>
      <c r="G14" s="392"/>
      <c r="H14" s="392"/>
      <c r="I14" s="392"/>
      <c r="J14" s="392"/>
      <c r="K14" s="269"/>
    </row>
    <row r="15" spans="2:11" ht="15" customHeight="1">
      <c r="B15" s="272"/>
      <c r="C15" s="273"/>
      <c r="D15" s="392" t="s">
        <v>874</v>
      </c>
      <c r="E15" s="392"/>
      <c r="F15" s="392"/>
      <c r="G15" s="392"/>
      <c r="H15" s="392"/>
      <c r="I15" s="392"/>
      <c r="J15" s="392"/>
      <c r="K15" s="269"/>
    </row>
    <row r="16" spans="2:11" ht="15" customHeight="1">
      <c r="B16" s="272"/>
      <c r="C16" s="273"/>
      <c r="D16" s="273"/>
      <c r="E16" s="274" t="s">
        <v>81</v>
      </c>
      <c r="F16" s="392" t="s">
        <v>875</v>
      </c>
      <c r="G16" s="392"/>
      <c r="H16" s="392"/>
      <c r="I16" s="392"/>
      <c r="J16" s="392"/>
      <c r="K16" s="269"/>
    </row>
    <row r="17" spans="2:11" ht="15" customHeight="1">
      <c r="B17" s="272"/>
      <c r="C17" s="273"/>
      <c r="D17" s="273"/>
      <c r="E17" s="274" t="s">
        <v>876</v>
      </c>
      <c r="F17" s="392" t="s">
        <v>877</v>
      </c>
      <c r="G17" s="392"/>
      <c r="H17" s="392"/>
      <c r="I17" s="392"/>
      <c r="J17" s="392"/>
      <c r="K17" s="269"/>
    </row>
    <row r="18" spans="2:11" ht="15" customHeight="1">
      <c r="B18" s="272"/>
      <c r="C18" s="273"/>
      <c r="D18" s="273"/>
      <c r="E18" s="274" t="s">
        <v>878</v>
      </c>
      <c r="F18" s="392" t="s">
        <v>879</v>
      </c>
      <c r="G18" s="392"/>
      <c r="H18" s="392"/>
      <c r="I18" s="392"/>
      <c r="J18" s="392"/>
      <c r="K18" s="269"/>
    </row>
    <row r="19" spans="2:11" ht="15" customHeight="1">
      <c r="B19" s="272"/>
      <c r="C19" s="273"/>
      <c r="D19" s="273"/>
      <c r="E19" s="274" t="s">
        <v>880</v>
      </c>
      <c r="F19" s="392" t="s">
        <v>881</v>
      </c>
      <c r="G19" s="392"/>
      <c r="H19" s="392"/>
      <c r="I19" s="392"/>
      <c r="J19" s="392"/>
      <c r="K19" s="269"/>
    </row>
    <row r="20" spans="2:11" ht="15" customHeight="1">
      <c r="B20" s="272"/>
      <c r="C20" s="273"/>
      <c r="D20" s="273"/>
      <c r="E20" s="274" t="s">
        <v>882</v>
      </c>
      <c r="F20" s="392" t="s">
        <v>883</v>
      </c>
      <c r="G20" s="392"/>
      <c r="H20" s="392"/>
      <c r="I20" s="392"/>
      <c r="J20" s="392"/>
      <c r="K20" s="269"/>
    </row>
    <row r="21" spans="2:11" ht="15" customHeight="1">
      <c r="B21" s="272"/>
      <c r="C21" s="273"/>
      <c r="D21" s="273"/>
      <c r="E21" s="274" t="s">
        <v>884</v>
      </c>
      <c r="F21" s="392" t="s">
        <v>885</v>
      </c>
      <c r="G21" s="392"/>
      <c r="H21" s="392"/>
      <c r="I21" s="392"/>
      <c r="J21" s="392"/>
      <c r="K21" s="269"/>
    </row>
    <row r="22" spans="2:11" ht="12.75" customHeight="1">
      <c r="B22" s="272"/>
      <c r="C22" s="273"/>
      <c r="D22" s="273"/>
      <c r="E22" s="273"/>
      <c r="F22" s="273"/>
      <c r="G22" s="273"/>
      <c r="H22" s="273"/>
      <c r="I22" s="273"/>
      <c r="J22" s="273"/>
      <c r="K22" s="269"/>
    </row>
    <row r="23" spans="2:11" ht="15" customHeight="1">
      <c r="B23" s="272"/>
      <c r="C23" s="392" t="s">
        <v>886</v>
      </c>
      <c r="D23" s="392"/>
      <c r="E23" s="392"/>
      <c r="F23" s="392"/>
      <c r="G23" s="392"/>
      <c r="H23" s="392"/>
      <c r="I23" s="392"/>
      <c r="J23" s="392"/>
      <c r="K23" s="269"/>
    </row>
    <row r="24" spans="2:11" ht="15" customHeight="1">
      <c r="B24" s="272"/>
      <c r="C24" s="392" t="s">
        <v>887</v>
      </c>
      <c r="D24" s="392"/>
      <c r="E24" s="392"/>
      <c r="F24" s="392"/>
      <c r="G24" s="392"/>
      <c r="H24" s="392"/>
      <c r="I24" s="392"/>
      <c r="J24" s="392"/>
      <c r="K24" s="269"/>
    </row>
    <row r="25" spans="2:11" ht="15" customHeight="1">
      <c r="B25" s="272"/>
      <c r="C25" s="271"/>
      <c r="D25" s="392" t="s">
        <v>888</v>
      </c>
      <c r="E25" s="392"/>
      <c r="F25" s="392"/>
      <c r="G25" s="392"/>
      <c r="H25" s="392"/>
      <c r="I25" s="392"/>
      <c r="J25" s="392"/>
      <c r="K25" s="269"/>
    </row>
    <row r="26" spans="2:11" ht="15" customHeight="1">
      <c r="B26" s="272"/>
      <c r="C26" s="273"/>
      <c r="D26" s="392" t="s">
        <v>889</v>
      </c>
      <c r="E26" s="392"/>
      <c r="F26" s="392"/>
      <c r="G26" s="392"/>
      <c r="H26" s="392"/>
      <c r="I26" s="392"/>
      <c r="J26" s="392"/>
      <c r="K26" s="269"/>
    </row>
    <row r="27" spans="2:11" ht="12.75" customHeight="1">
      <c r="B27" s="272"/>
      <c r="C27" s="273"/>
      <c r="D27" s="273"/>
      <c r="E27" s="273"/>
      <c r="F27" s="273"/>
      <c r="G27" s="273"/>
      <c r="H27" s="273"/>
      <c r="I27" s="273"/>
      <c r="J27" s="273"/>
      <c r="K27" s="269"/>
    </row>
    <row r="28" spans="2:11" ht="15" customHeight="1">
      <c r="B28" s="272"/>
      <c r="C28" s="273"/>
      <c r="D28" s="392" t="s">
        <v>890</v>
      </c>
      <c r="E28" s="392"/>
      <c r="F28" s="392"/>
      <c r="G28" s="392"/>
      <c r="H28" s="392"/>
      <c r="I28" s="392"/>
      <c r="J28" s="392"/>
      <c r="K28" s="269"/>
    </row>
    <row r="29" spans="2:11" ht="15" customHeight="1">
      <c r="B29" s="272"/>
      <c r="C29" s="273"/>
      <c r="D29" s="392" t="s">
        <v>891</v>
      </c>
      <c r="E29" s="392"/>
      <c r="F29" s="392"/>
      <c r="G29" s="392"/>
      <c r="H29" s="392"/>
      <c r="I29" s="392"/>
      <c r="J29" s="392"/>
      <c r="K29" s="269"/>
    </row>
    <row r="30" spans="2:11" ht="12.75" customHeight="1">
      <c r="B30" s="272"/>
      <c r="C30" s="273"/>
      <c r="D30" s="273"/>
      <c r="E30" s="273"/>
      <c r="F30" s="273"/>
      <c r="G30" s="273"/>
      <c r="H30" s="273"/>
      <c r="I30" s="273"/>
      <c r="J30" s="273"/>
      <c r="K30" s="269"/>
    </row>
    <row r="31" spans="2:11" ht="15" customHeight="1">
      <c r="B31" s="272"/>
      <c r="C31" s="273"/>
      <c r="D31" s="392" t="s">
        <v>892</v>
      </c>
      <c r="E31" s="392"/>
      <c r="F31" s="392"/>
      <c r="G31" s="392"/>
      <c r="H31" s="392"/>
      <c r="I31" s="392"/>
      <c r="J31" s="392"/>
      <c r="K31" s="269"/>
    </row>
    <row r="32" spans="2:11" ht="15" customHeight="1">
      <c r="B32" s="272"/>
      <c r="C32" s="273"/>
      <c r="D32" s="392" t="s">
        <v>893</v>
      </c>
      <c r="E32" s="392"/>
      <c r="F32" s="392"/>
      <c r="G32" s="392"/>
      <c r="H32" s="392"/>
      <c r="I32" s="392"/>
      <c r="J32" s="392"/>
      <c r="K32" s="269"/>
    </row>
    <row r="33" spans="2:11" ht="15" customHeight="1">
      <c r="B33" s="272"/>
      <c r="C33" s="273"/>
      <c r="D33" s="392" t="s">
        <v>894</v>
      </c>
      <c r="E33" s="392"/>
      <c r="F33" s="392"/>
      <c r="G33" s="392"/>
      <c r="H33" s="392"/>
      <c r="I33" s="392"/>
      <c r="J33" s="392"/>
      <c r="K33" s="269"/>
    </row>
    <row r="34" spans="2:11" ht="15" customHeight="1">
      <c r="B34" s="272"/>
      <c r="C34" s="273"/>
      <c r="D34" s="271"/>
      <c r="E34" s="275" t="s">
        <v>123</v>
      </c>
      <c r="F34" s="271"/>
      <c r="G34" s="392" t="s">
        <v>895</v>
      </c>
      <c r="H34" s="392"/>
      <c r="I34" s="392"/>
      <c r="J34" s="392"/>
      <c r="K34" s="269"/>
    </row>
    <row r="35" spans="2:11" ht="30.75" customHeight="1">
      <c r="B35" s="272"/>
      <c r="C35" s="273"/>
      <c r="D35" s="271"/>
      <c r="E35" s="275" t="s">
        <v>896</v>
      </c>
      <c r="F35" s="271"/>
      <c r="G35" s="392" t="s">
        <v>897</v>
      </c>
      <c r="H35" s="392"/>
      <c r="I35" s="392"/>
      <c r="J35" s="392"/>
      <c r="K35" s="269"/>
    </row>
    <row r="36" spans="2:11" ht="15" customHeight="1">
      <c r="B36" s="272"/>
      <c r="C36" s="273"/>
      <c r="D36" s="271"/>
      <c r="E36" s="275" t="s">
        <v>55</v>
      </c>
      <c r="F36" s="271"/>
      <c r="G36" s="392" t="s">
        <v>898</v>
      </c>
      <c r="H36" s="392"/>
      <c r="I36" s="392"/>
      <c r="J36" s="392"/>
      <c r="K36" s="269"/>
    </row>
    <row r="37" spans="2:11" ht="15" customHeight="1">
      <c r="B37" s="272"/>
      <c r="C37" s="273"/>
      <c r="D37" s="271"/>
      <c r="E37" s="275" t="s">
        <v>124</v>
      </c>
      <c r="F37" s="271"/>
      <c r="G37" s="392" t="s">
        <v>899</v>
      </c>
      <c r="H37" s="392"/>
      <c r="I37" s="392"/>
      <c r="J37" s="392"/>
      <c r="K37" s="269"/>
    </row>
    <row r="38" spans="2:11" ht="15" customHeight="1">
      <c r="B38" s="272"/>
      <c r="C38" s="273"/>
      <c r="D38" s="271"/>
      <c r="E38" s="275" t="s">
        <v>125</v>
      </c>
      <c r="F38" s="271"/>
      <c r="G38" s="392" t="s">
        <v>900</v>
      </c>
      <c r="H38" s="392"/>
      <c r="I38" s="392"/>
      <c r="J38" s="392"/>
      <c r="K38" s="269"/>
    </row>
    <row r="39" spans="2:11" ht="15" customHeight="1">
      <c r="B39" s="272"/>
      <c r="C39" s="273"/>
      <c r="D39" s="271"/>
      <c r="E39" s="275" t="s">
        <v>126</v>
      </c>
      <c r="F39" s="271"/>
      <c r="G39" s="392" t="s">
        <v>901</v>
      </c>
      <c r="H39" s="392"/>
      <c r="I39" s="392"/>
      <c r="J39" s="392"/>
      <c r="K39" s="269"/>
    </row>
    <row r="40" spans="2:11" ht="15" customHeight="1">
      <c r="B40" s="272"/>
      <c r="C40" s="273"/>
      <c r="D40" s="271"/>
      <c r="E40" s="275" t="s">
        <v>902</v>
      </c>
      <c r="F40" s="271"/>
      <c r="G40" s="392" t="s">
        <v>903</v>
      </c>
      <c r="H40" s="392"/>
      <c r="I40" s="392"/>
      <c r="J40" s="392"/>
      <c r="K40" s="269"/>
    </row>
    <row r="41" spans="2:11" ht="15" customHeight="1">
      <c r="B41" s="272"/>
      <c r="C41" s="273"/>
      <c r="D41" s="271"/>
      <c r="E41" s="275"/>
      <c r="F41" s="271"/>
      <c r="G41" s="392" t="s">
        <v>904</v>
      </c>
      <c r="H41" s="392"/>
      <c r="I41" s="392"/>
      <c r="J41" s="392"/>
      <c r="K41" s="269"/>
    </row>
    <row r="42" spans="2:11" ht="15" customHeight="1">
      <c r="B42" s="272"/>
      <c r="C42" s="273"/>
      <c r="D42" s="271"/>
      <c r="E42" s="275" t="s">
        <v>905</v>
      </c>
      <c r="F42" s="271"/>
      <c r="G42" s="392" t="s">
        <v>906</v>
      </c>
      <c r="H42" s="392"/>
      <c r="I42" s="392"/>
      <c r="J42" s="392"/>
      <c r="K42" s="269"/>
    </row>
    <row r="43" spans="2:11" ht="15" customHeight="1">
      <c r="B43" s="272"/>
      <c r="C43" s="273"/>
      <c r="D43" s="271"/>
      <c r="E43" s="275" t="s">
        <v>128</v>
      </c>
      <c r="F43" s="271"/>
      <c r="G43" s="392" t="s">
        <v>907</v>
      </c>
      <c r="H43" s="392"/>
      <c r="I43" s="392"/>
      <c r="J43" s="392"/>
      <c r="K43" s="269"/>
    </row>
    <row r="44" spans="2:11" ht="12.75" customHeight="1">
      <c r="B44" s="272"/>
      <c r="C44" s="273"/>
      <c r="D44" s="271"/>
      <c r="E44" s="271"/>
      <c r="F44" s="271"/>
      <c r="G44" s="271"/>
      <c r="H44" s="271"/>
      <c r="I44" s="271"/>
      <c r="J44" s="271"/>
      <c r="K44" s="269"/>
    </row>
    <row r="45" spans="2:11" ht="15" customHeight="1">
      <c r="B45" s="272"/>
      <c r="C45" s="273"/>
      <c r="D45" s="392" t="s">
        <v>908</v>
      </c>
      <c r="E45" s="392"/>
      <c r="F45" s="392"/>
      <c r="G45" s="392"/>
      <c r="H45" s="392"/>
      <c r="I45" s="392"/>
      <c r="J45" s="392"/>
      <c r="K45" s="269"/>
    </row>
    <row r="46" spans="2:11" ht="15" customHeight="1">
      <c r="B46" s="272"/>
      <c r="C46" s="273"/>
      <c r="D46" s="273"/>
      <c r="E46" s="392" t="s">
        <v>909</v>
      </c>
      <c r="F46" s="392"/>
      <c r="G46" s="392"/>
      <c r="H46" s="392"/>
      <c r="I46" s="392"/>
      <c r="J46" s="392"/>
      <c r="K46" s="269"/>
    </row>
    <row r="47" spans="2:11" ht="15" customHeight="1">
      <c r="B47" s="272"/>
      <c r="C47" s="273"/>
      <c r="D47" s="273"/>
      <c r="E47" s="392" t="s">
        <v>910</v>
      </c>
      <c r="F47" s="392"/>
      <c r="G47" s="392"/>
      <c r="H47" s="392"/>
      <c r="I47" s="392"/>
      <c r="J47" s="392"/>
      <c r="K47" s="269"/>
    </row>
    <row r="48" spans="2:11" ht="15" customHeight="1">
      <c r="B48" s="272"/>
      <c r="C48" s="273"/>
      <c r="D48" s="273"/>
      <c r="E48" s="392" t="s">
        <v>911</v>
      </c>
      <c r="F48" s="392"/>
      <c r="G48" s="392"/>
      <c r="H48" s="392"/>
      <c r="I48" s="392"/>
      <c r="J48" s="392"/>
      <c r="K48" s="269"/>
    </row>
    <row r="49" spans="2:11" ht="15" customHeight="1">
      <c r="B49" s="272"/>
      <c r="C49" s="273"/>
      <c r="D49" s="392" t="s">
        <v>912</v>
      </c>
      <c r="E49" s="392"/>
      <c r="F49" s="392"/>
      <c r="G49" s="392"/>
      <c r="H49" s="392"/>
      <c r="I49" s="392"/>
      <c r="J49" s="392"/>
      <c r="K49" s="269"/>
    </row>
    <row r="50" spans="2:11" ht="25.5" customHeight="1">
      <c r="B50" s="268"/>
      <c r="C50" s="393" t="s">
        <v>913</v>
      </c>
      <c r="D50" s="393"/>
      <c r="E50" s="393"/>
      <c r="F50" s="393"/>
      <c r="G50" s="393"/>
      <c r="H50" s="393"/>
      <c r="I50" s="393"/>
      <c r="J50" s="393"/>
      <c r="K50" s="269"/>
    </row>
    <row r="51" spans="2:11" ht="5.25" customHeight="1">
      <c r="B51" s="268"/>
      <c r="C51" s="270"/>
      <c r="D51" s="270"/>
      <c r="E51" s="270"/>
      <c r="F51" s="270"/>
      <c r="G51" s="270"/>
      <c r="H51" s="270"/>
      <c r="I51" s="270"/>
      <c r="J51" s="270"/>
      <c r="K51" s="269"/>
    </row>
    <row r="52" spans="2:11" ht="15" customHeight="1">
      <c r="B52" s="268"/>
      <c r="C52" s="392" t="s">
        <v>914</v>
      </c>
      <c r="D52" s="392"/>
      <c r="E52" s="392"/>
      <c r="F52" s="392"/>
      <c r="G52" s="392"/>
      <c r="H52" s="392"/>
      <c r="I52" s="392"/>
      <c r="J52" s="392"/>
      <c r="K52" s="269"/>
    </row>
    <row r="53" spans="2:11" ht="15" customHeight="1">
      <c r="B53" s="268"/>
      <c r="C53" s="392" t="s">
        <v>915</v>
      </c>
      <c r="D53" s="392"/>
      <c r="E53" s="392"/>
      <c r="F53" s="392"/>
      <c r="G53" s="392"/>
      <c r="H53" s="392"/>
      <c r="I53" s="392"/>
      <c r="J53" s="392"/>
      <c r="K53" s="269"/>
    </row>
    <row r="54" spans="2:11" ht="12.75" customHeight="1">
      <c r="B54" s="268"/>
      <c r="C54" s="271"/>
      <c r="D54" s="271"/>
      <c r="E54" s="271"/>
      <c r="F54" s="271"/>
      <c r="G54" s="271"/>
      <c r="H54" s="271"/>
      <c r="I54" s="271"/>
      <c r="J54" s="271"/>
      <c r="K54" s="269"/>
    </row>
    <row r="55" spans="2:11" ht="15" customHeight="1">
      <c r="B55" s="268"/>
      <c r="C55" s="392" t="s">
        <v>916</v>
      </c>
      <c r="D55" s="392"/>
      <c r="E55" s="392"/>
      <c r="F55" s="392"/>
      <c r="G55" s="392"/>
      <c r="H55" s="392"/>
      <c r="I55" s="392"/>
      <c r="J55" s="392"/>
      <c r="K55" s="269"/>
    </row>
    <row r="56" spans="2:11" ht="15" customHeight="1">
      <c r="B56" s="268"/>
      <c r="C56" s="273"/>
      <c r="D56" s="392" t="s">
        <v>917</v>
      </c>
      <c r="E56" s="392"/>
      <c r="F56" s="392"/>
      <c r="G56" s="392"/>
      <c r="H56" s="392"/>
      <c r="I56" s="392"/>
      <c r="J56" s="392"/>
      <c r="K56" s="269"/>
    </row>
    <row r="57" spans="2:11" ht="15" customHeight="1">
      <c r="B57" s="268"/>
      <c r="C57" s="273"/>
      <c r="D57" s="392" t="s">
        <v>918</v>
      </c>
      <c r="E57" s="392"/>
      <c r="F57" s="392"/>
      <c r="G57" s="392"/>
      <c r="H57" s="392"/>
      <c r="I57" s="392"/>
      <c r="J57" s="392"/>
      <c r="K57" s="269"/>
    </row>
    <row r="58" spans="2:11" ht="15" customHeight="1">
      <c r="B58" s="268"/>
      <c r="C58" s="273"/>
      <c r="D58" s="392" t="s">
        <v>919</v>
      </c>
      <c r="E58" s="392"/>
      <c r="F58" s="392"/>
      <c r="G58" s="392"/>
      <c r="H58" s="392"/>
      <c r="I58" s="392"/>
      <c r="J58" s="392"/>
      <c r="K58" s="269"/>
    </row>
    <row r="59" spans="2:11" ht="15" customHeight="1">
      <c r="B59" s="268"/>
      <c r="C59" s="273"/>
      <c r="D59" s="392" t="s">
        <v>920</v>
      </c>
      <c r="E59" s="392"/>
      <c r="F59" s="392"/>
      <c r="G59" s="392"/>
      <c r="H59" s="392"/>
      <c r="I59" s="392"/>
      <c r="J59" s="392"/>
      <c r="K59" s="269"/>
    </row>
    <row r="60" spans="2:11" ht="15" customHeight="1">
      <c r="B60" s="268"/>
      <c r="C60" s="273"/>
      <c r="D60" s="391" t="s">
        <v>921</v>
      </c>
      <c r="E60" s="391"/>
      <c r="F60" s="391"/>
      <c r="G60" s="391"/>
      <c r="H60" s="391"/>
      <c r="I60" s="391"/>
      <c r="J60" s="391"/>
      <c r="K60" s="269"/>
    </row>
    <row r="61" spans="2:11" ht="15" customHeight="1">
      <c r="B61" s="268"/>
      <c r="C61" s="273"/>
      <c r="D61" s="392" t="s">
        <v>922</v>
      </c>
      <c r="E61" s="392"/>
      <c r="F61" s="392"/>
      <c r="G61" s="392"/>
      <c r="H61" s="392"/>
      <c r="I61" s="392"/>
      <c r="J61" s="392"/>
      <c r="K61" s="269"/>
    </row>
    <row r="62" spans="2:11" ht="12.75" customHeight="1">
      <c r="B62" s="268"/>
      <c r="C62" s="273"/>
      <c r="D62" s="273"/>
      <c r="E62" s="276"/>
      <c r="F62" s="273"/>
      <c r="G62" s="273"/>
      <c r="H62" s="273"/>
      <c r="I62" s="273"/>
      <c r="J62" s="273"/>
      <c r="K62" s="269"/>
    </row>
    <row r="63" spans="2:11" ht="15" customHeight="1">
      <c r="B63" s="268"/>
      <c r="C63" s="273"/>
      <c r="D63" s="392" t="s">
        <v>923</v>
      </c>
      <c r="E63" s="392"/>
      <c r="F63" s="392"/>
      <c r="G63" s="392"/>
      <c r="H63" s="392"/>
      <c r="I63" s="392"/>
      <c r="J63" s="392"/>
      <c r="K63" s="269"/>
    </row>
    <row r="64" spans="2:11" ht="15" customHeight="1">
      <c r="B64" s="268"/>
      <c r="C64" s="273"/>
      <c r="D64" s="391" t="s">
        <v>924</v>
      </c>
      <c r="E64" s="391"/>
      <c r="F64" s="391"/>
      <c r="G64" s="391"/>
      <c r="H64" s="391"/>
      <c r="I64" s="391"/>
      <c r="J64" s="391"/>
      <c r="K64" s="269"/>
    </row>
    <row r="65" spans="2:11" ht="15" customHeight="1">
      <c r="B65" s="268"/>
      <c r="C65" s="273"/>
      <c r="D65" s="392" t="s">
        <v>925</v>
      </c>
      <c r="E65" s="392"/>
      <c r="F65" s="392"/>
      <c r="G65" s="392"/>
      <c r="H65" s="392"/>
      <c r="I65" s="392"/>
      <c r="J65" s="392"/>
      <c r="K65" s="269"/>
    </row>
    <row r="66" spans="2:11" ht="15" customHeight="1">
      <c r="B66" s="268"/>
      <c r="C66" s="273"/>
      <c r="D66" s="392" t="s">
        <v>926</v>
      </c>
      <c r="E66" s="392"/>
      <c r="F66" s="392"/>
      <c r="G66" s="392"/>
      <c r="H66" s="392"/>
      <c r="I66" s="392"/>
      <c r="J66" s="392"/>
      <c r="K66" s="269"/>
    </row>
    <row r="67" spans="2:11" ht="15" customHeight="1">
      <c r="B67" s="268"/>
      <c r="C67" s="273"/>
      <c r="D67" s="392" t="s">
        <v>927</v>
      </c>
      <c r="E67" s="392"/>
      <c r="F67" s="392"/>
      <c r="G67" s="392"/>
      <c r="H67" s="392"/>
      <c r="I67" s="392"/>
      <c r="J67" s="392"/>
      <c r="K67" s="269"/>
    </row>
    <row r="68" spans="2:11" ht="15" customHeight="1">
      <c r="B68" s="268"/>
      <c r="C68" s="273"/>
      <c r="D68" s="392" t="s">
        <v>928</v>
      </c>
      <c r="E68" s="392"/>
      <c r="F68" s="392"/>
      <c r="G68" s="392"/>
      <c r="H68" s="392"/>
      <c r="I68" s="392"/>
      <c r="J68" s="392"/>
      <c r="K68" s="269"/>
    </row>
    <row r="69" spans="2:11" ht="12.75" customHeight="1">
      <c r="B69" s="277"/>
      <c r="C69" s="278"/>
      <c r="D69" s="278"/>
      <c r="E69" s="278"/>
      <c r="F69" s="278"/>
      <c r="G69" s="278"/>
      <c r="H69" s="278"/>
      <c r="I69" s="278"/>
      <c r="J69" s="278"/>
      <c r="K69" s="279"/>
    </row>
    <row r="70" spans="2:11" ht="18.75" customHeight="1">
      <c r="B70" s="280"/>
      <c r="C70" s="280"/>
      <c r="D70" s="280"/>
      <c r="E70" s="280"/>
      <c r="F70" s="280"/>
      <c r="G70" s="280"/>
      <c r="H70" s="280"/>
      <c r="I70" s="280"/>
      <c r="J70" s="280"/>
      <c r="K70" s="281"/>
    </row>
    <row r="71" spans="2:11" ht="18.75" customHeight="1">
      <c r="B71" s="281"/>
      <c r="C71" s="281"/>
      <c r="D71" s="281"/>
      <c r="E71" s="281"/>
      <c r="F71" s="281"/>
      <c r="G71" s="281"/>
      <c r="H71" s="281"/>
      <c r="I71" s="281"/>
      <c r="J71" s="281"/>
      <c r="K71" s="281"/>
    </row>
    <row r="72" spans="2:11" ht="7.5" customHeight="1">
      <c r="B72" s="282"/>
      <c r="C72" s="283"/>
      <c r="D72" s="283"/>
      <c r="E72" s="283"/>
      <c r="F72" s="283"/>
      <c r="G72" s="283"/>
      <c r="H72" s="283"/>
      <c r="I72" s="283"/>
      <c r="J72" s="283"/>
      <c r="K72" s="284"/>
    </row>
    <row r="73" spans="2:11" ht="45" customHeight="1">
      <c r="B73" s="285"/>
      <c r="C73" s="390" t="s">
        <v>109</v>
      </c>
      <c r="D73" s="390"/>
      <c r="E73" s="390"/>
      <c r="F73" s="390"/>
      <c r="G73" s="390"/>
      <c r="H73" s="390"/>
      <c r="I73" s="390"/>
      <c r="J73" s="390"/>
      <c r="K73" s="286"/>
    </row>
    <row r="74" spans="2:11" ht="17.25" customHeight="1">
      <c r="B74" s="285"/>
      <c r="C74" s="287" t="s">
        <v>929</v>
      </c>
      <c r="D74" s="287"/>
      <c r="E74" s="287"/>
      <c r="F74" s="287" t="s">
        <v>930</v>
      </c>
      <c r="G74" s="288"/>
      <c r="H74" s="287" t="s">
        <v>124</v>
      </c>
      <c r="I74" s="287" t="s">
        <v>59</v>
      </c>
      <c r="J74" s="287" t="s">
        <v>931</v>
      </c>
      <c r="K74" s="286"/>
    </row>
    <row r="75" spans="2:11" ht="17.25" customHeight="1">
      <c r="B75" s="285"/>
      <c r="C75" s="289" t="s">
        <v>932</v>
      </c>
      <c r="D75" s="289"/>
      <c r="E75" s="289"/>
      <c r="F75" s="290" t="s">
        <v>933</v>
      </c>
      <c r="G75" s="291"/>
      <c r="H75" s="289"/>
      <c r="I75" s="289"/>
      <c r="J75" s="289" t="s">
        <v>934</v>
      </c>
      <c r="K75" s="286"/>
    </row>
    <row r="76" spans="2:11" ht="5.25" customHeight="1">
      <c r="B76" s="285"/>
      <c r="C76" s="292"/>
      <c r="D76" s="292"/>
      <c r="E76" s="292"/>
      <c r="F76" s="292"/>
      <c r="G76" s="293"/>
      <c r="H76" s="292"/>
      <c r="I76" s="292"/>
      <c r="J76" s="292"/>
      <c r="K76" s="286"/>
    </row>
    <row r="77" spans="2:11" ht="15" customHeight="1">
      <c r="B77" s="285"/>
      <c r="C77" s="275" t="s">
        <v>55</v>
      </c>
      <c r="D77" s="292"/>
      <c r="E77" s="292"/>
      <c r="F77" s="294" t="s">
        <v>935</v>
      </c>
      <c r="G77" s="293"/>
      <c r="H77" s="275" t="s">
        <v>936</v>
      </c>
      <c r="I77" s="275" t="s">
        <v>937</v>
      </c>
      <c r="J77" s="275">
        <v>20</v>
      </c>
      <c r="K77" s="286"/>
    </row>
    <row r="78" spans="2:11" ht="15" customHeight="1">
      <c r="B78" s="285"/>
      <c r="C78" s="275" t="s">
        <v>938</v>
      </c>
      <c r="D78" s="275"/>
      <c r="E78" s="275"/>
      <c r="F78" s="294" t="s">
        <v>935</v>
      </c>
      <c r="G78" s="293"/>
      <c r="H78" s="275" t="s">
        <v>939</v>
      </c>
      <c r="I78" s="275" t="s">
        <v>937</v>
      </c>
      <c r="J78" s="275">
        <v>120</v>
      </c>
      <c r="K78" s="286"/>
    </row>
    <row r="79" spans="2:11" ht="15" customHeight="1">
      <c r="B79" s="295"/>
      <c r="C79" s="275" t="s">
        <v>940</v>
      </c>
      <c r="D79" s="275"/>
      <c r="E79" s="275"/>
      <c r="F79" s="294" t="s">
        <v>941</v>
      </c>
      <c r="G79" s="293"/>
      <c r="H79" s="275" t="s">
        <v>942</v>
      </c>
      <c r="I79" s="275" t="s">
        <v>937</v>
      </c>
      <c r="J79" s="275">
        <v>50</v>
      </c>
      <c r="K79" s="286"/>
    </row>
    <row r="80" spans="2:11" ht="15" customHeight="1">
      <c r="B80" s="295"/>
      <c r="C80" s="275" t="s">
        <v>943</v>
      </c>
      <c r="D80" s="275"/>
      <c r="E80" s="275"/>
      <c r="F80" s="294" t="s">
        <v>935</v>
      </c>
      <c r="G80" s="293"/>
      <c r="H80" s="275" t="s">
        <v>944</v>
      </c>
      <c r="I80" s="275" t="s">
        <v>945</v>
      </c>
      <c r="J80" s="275"/>
      <c r="K80" s="286"/>
    </row>
    <row r="81" spans="2:11" ht="15" customHeight="1">
      <c r="B81" s="295"/>
      <c r="C81" s="296" t="s">
        <v>946</v>
      </c>
      <c r="D81" s="296"/>
      <c r="E81" s="296"/>
      <c r="F81" s="297" t="s">
        <v>941</v>
      </c>
      <c r="G81" s="296"/>
      <c r="H81" s="296" t="s">
        <v>947</v>
      </c>
      <c r="I81" s="296" t="s">
        <v>937</v>
      </c>
      <c r="J81" s="296">
        <v>15</v>
      </c>
      <c r="K81" s="286"/>
    </row>
    <row r="82" spans="2:11" ht="15" customHeight="1">
      <c r="B82" s="295"/>
      <c r="C82" s="296" t="s">
        <v>948</v>
      </c>
      <c r="D82" s="296"/>
      <c r="E82" s="296"/>
      <c r="F82" s="297" t="s">
        <v>941</v>
      </c>
      <c r="G82" s="296"/>
      <c r="H82" s="296" t="s">
        <v>949</v>
      </c>
      <c r="I82" s="296" t="s">
        <v>937</v>
      </c>
      <c r="J82" s="296">
        <v>15</v>
      </c>
      <c r="K82" s="286"/>
    </row>
    <row r="83" spans="2:11" ht="15" customHeight="1">
      <c r="B83" s="295"/>
      <c r="C83" s="296" t="s">
        <v>950</v>
      </c>
      <c r="D83" s="296"/>
      <c r="E83" s="296"/>
      <c r="F83" s="297" t="s">
        <v>941</v>
      </c>
      <c r="G83" s="296"/>
      <c r="H83" s="296" t="s">
        <v>951</v>
      </c>
      <c r="I83" s="296" t="s">
        <v>937</v>
      </c>
      <c r="J83" s="296">
        <v>20</v>
      </c>
      <c r="K83" s="286"/>
    </row>
    <row r="84" spans="2:11" ht="15" customHeight="1">
      <c r="B84" s="295"/>
      <c r="C84" s="296" t="s">
        <v>952</v>
      </c>
      <c r="D84" s="296"/>
      <c r="E84" s="296"/>
      <c r="F84" s="297" t="s">
        <v>941</v>
      </c>
      <c r="G84" s="296"/>
      <c r="H84" s="296" t="s">
        <v>953</v>
      </c>
      <c r="I84" s="296" t="s">
        <v>937</v>
      </c>
      <c r="J84" s="296">
        <v>20</v>
      </c>
      <c r="K84" s="286"/>
    </row>
    <row r="85" spans="2:11" ht="15" customHeight="1">
      <c r="B85" s="295"/>
      <c r="C85" s="275" t="s">
        <v>954</v>
      </c>
      <c r="D85" s="275"/>
      <c r="E85" s="275"/>
      <c r="F85" s="294" t="s">
        <v>941</v>
      </c>
      <c r="G85" s="293"/>
      <c r="H85" s="275" t="s">
        <v>955</v>
      </c>
      <c r="I85" s="275" t="s">
        <v>937</v>
      </c>
      <c r="J85" s="275">
        <v>50</v>
      </c>
      <c r="K85" s="286"/>
    </row>
    <row r="86" spans="2:11" ht="15" customHeight="1">
      <c r="B86" s="295"/>
      <c r="C86" s="275" t="s">
        <v>956</v>
      </c>
      <c r="D86" s="275"/>
      <c r="E86" s="275"/>
      <c r="F86" s="294" t="s">
        <v>941</v>
      </c>
      <c r="G86" s="293"/>
      <c r="H86" s="275" t="s">
        <v>957</v>
      </c>
      <c r="I86" s="275" t="s">
        <v>937</v>
      </c>
      <c r="J86" s="275">
        <v>20</v>
      </c>
      <c r="K86" s="286"/>
    </row>
    <row r="87" spans="2:11" ht="15" customHeight="1">
      <c r="B87" s="295"/>
      <c r="C87" s="275" t="s">
        <v>958</v>
      </c>
      <c r="D87" s="275"/>
      <c r="E87" s="275"/>
      <c r="F87" s="294" t="s">
        <v>941</v>
      </c>
      <c r="G87" s="293"/>
      <c r="H87" s="275" t="s">
        <v>959</v>
      </c>
      <c r="I87" s="275" t="s">
        <v>937</v>
      </c>
      <c r="J87" s="275">
        <v>20</v>
      </c>
      <c r="K87" s="286"/>
    </row>
    <row r="88" spans="2:11" ht="15" customHeight="1">
      <c r="B88" s="295"/>
      <c r="C88" s="275" t="s">
        <v>960</v>
      </c>
      <c r="D88" s="275"/>
      <c r="E88" s="275"/>
      <c r="F88" s="294" t="s">
        <v>941</v>
      </c>
      <c r="G88" s="293"/>
      <c r="H88" s="275" t="s">
        <v>961</v>
      </c>
      <c r="I88" s="275" t="s">
        <v>937</v>
      </c>
      <c r="J88" s="275">
        <v>50</v>
      </c>
      <c r="K88" s="286"/>
    </row>
    <row r="89" spans="2:11" ht="15" customHeight="1">
      <c r="B89" s="295"/>
      <c r="C89" s="275" t="s">
        <v>962</v>
      </c>
      <c r="D89" s="275"/>
      <c r="E89" s="275"/>
      <c r="F89" s="294" t="s">
        <v>941</v>
      </c>
      <c r="G89" s="293"/>
      <c r="H89" s="275" t="s">
        <v>962</v>
      </c>
      <c r="I89" s="275" t="s">
        <v>937</v>
      </c>
      <c r="J89" s="275">
        <v>50</v>
      </c>
      <c r="K89" s="286"/>
    </row>
    <row r="90" spans="2:11" ht="15" customHeight="1">
      <c r="B90" s="295"/>
      <c r="C90" s="275" t="s">
        <v>129</v>
      </c>
      <c r="D90" s="275"/>
      <c r="E90" s="275"/>
      <c r="F90" s="294" t="s">
        <v>941</v>
      </c>
      <c r="G90" s="293"/>
      <c r="H90" s="275" t="s">
        <v>963</v>
      </c>
      <c r="I90" s="275" t="s">
        <v>937</v>
      </c>
      <c r="J90" s="275">
        <v>255</v>
      </c>
      <c r="K90" s="286"/>
    </row>
    <row r="91" spans="2:11" ht="15" customHeight="1">
      <c r="B91" s="295"/>
      <c r="C91" s="275" t="s">
        <v>964</v>
      </c>
      <c r="D91" s="275"/>
      <c r="E91" s="275"/>
      <c r="F91" s="294" t="s">
        <v>935</v>
      </c>
      <c r="G91" s="293"/>
      <c r="H91" s="275" t="s">
        <v>965</v>
      </c>
      <c r="I91" s="275" t="s">
        <v>966</v>
      </c>
      <c r="J91" s="275"/>
      <c r="K91" s="286"/>
    </row>
    <row r="92" spans="2:11" ht="15" customHeight="1">
      <c r="B92" s="295"/>
      <c r="C92" s="275" t="s">
        <v>967</v>
      </c>
      <c r="D92" s="275"/>
      <c r="E92" s="275"/>
      <c r="F92" s="294" t="s">
        <v>935</v>
      </c>
      <c r="G92" s="293"/>
      <c r="H92" s="275" t="s">
        <v>968</v>
      </c>
      <c r="I92" s="275" t="s">
        <v>969</v>
      </c>
      <c r="J92" s="275"/>
      <c r="K92" s="286"/>
    </row>
    <row r="93" spans="2:11" ht="15" customHeight="1">
      <c r="B93" s="295"/>
      <c r="C93" s="275" t="s">
        <v>970</v>
      </c>
      <c r="D93" s="275"/>
      <c r="E93" s="275"/>
      <c r="F93" s="294" t="s">
        <v>935</v>
      </c>
      <c r="G93" s="293"/>
      <c r="H93" s="275" t="s">
        <v>970</v>
      </c>
      <c r="I93" s="275" t="s">
        <v>969</v>
      </c>
      <c r="J93" s="275"/>
      <c r="K93" s="286"/>
    </row>
    <row r="94" spans="2:11" ht="15" customHeight="1">
      <c r="B94" s="295"/>
      <c r="C94" s="275" t="s">
        <v>40</v>
      </c>
      <c r="D94" s="275"/>
      <c r="E94" s="275"/>
      <c r="F94" s="294" t="s">
        <v>935</v>
      </c>
      <c r="G94" s="293"/>
      <c r="H94" s="275" t="s">
        <v>971</v>
      </c>
      <c r="I94" s="275" t="s">
        <v>969</v>
      </c>
      <c r="J94" s="275"/>
      <c r="K94" s="286"/>
    </row>
    <row r="95" spans="2:11" ht="15" customHeight="1">
      <c r="B95" s="295"/>
      <c r="C95" s="275" t="s">
        <v>50</v>
      </c>
      <c r="D95" s="275"/>
      <c r="E95" s="275"/>
      <c r="F95" s="294" t="s">
        <v>935</v>
      </c>
      <c r="G95" s="293"/>
      <c r="H95" s="275" t="s">
        <v>972</v>
      </c>
      <c r="I95" s="275" t="s">
        <v>969</v>
      </c>
      <c r="J95" s="275"/>
      <c r="K95" s="286"/>
    </row>
    <row r="96" spans="2:11" ht="15" customHeight="1">
      <c r="B96" s="298"/>
      <c r="C96" s="299"/>
      <c r="D96" s="299"/>
      <c r="E96" s="299"/>
      <c r="F96" s="299"/>
      <c r="G96" s="299"/>
      <c r="H96" s="299"/>
      <c r="I96" s="299"/>
      <c r="J96" s="299"/>
      <c r="K96" s="300"/>
    </row>
    <row r="97" spans="2:11" ht="18.75" customHeight="1">
      <c r="B97" s="301"/>
      <c r="C97" s="302"/>
      <c r="D97" s="302"/>
      <c r="E97" s="302"/>
      <c r="F97" s="302"/>
      <c r="G97" s="302"/>
      <c r="H97" s="302"/>
      <c r="I97" s="302"/>
      <c r="J97" s="302"/>
      <c r="K97" s="301"/>
    </row>
    <row r="98" spans="2:11" ht="18.75" customHeight="1">
      <c r="B98" s="281"/>
      <c r="C98" s="281"/>
      <c r="D98" s="281"/>
      <c r="E98" s="281"/>
      <c r="F98" s="281"/>
      <c r="G98" s="281"/>
      <c r="H98" s="281"/>
      <c r="I98" s="281"/>
      <c r="J98" s="281"/>
      <c r="K98" s="281"/>
    </row>
    <row r="99" spans="2:11" ht="7.5" customHeight="1">
      <c r="B99" s="282"/>
      <c r="C99" s="283"/>
      <c r="D99" s="283"/>
      <c r="E99" s="283"/>
      <c r="F99" s="283"/>
      <c r="G99" s="283"/>
      <c r="H99" s="283"/>
      <c r="I99" s="283"/>
      <c r="J99" s="283"/>
      <c r="K99" s="284"/>
    </row>
    <row r="100" spans="2:11" ht="45" customHeight="1">
      <c r="B100" s="285"/>
      <c r="C100" s="390" t="s">
        <v>973</v>
      </c>
      <c r="D100" s="390"/>
      <c r="E100" s="390"/>
      <c r="F100" s="390"/>
      <c r="G100" s="390"/>
      <c r="H100" s="390"/>
      <c r="I100" s="390"/>
      <c r="J100" s="390"/>
      <c r="K100" s="286"/>
    </row>
    <row r="101" spans="2:11" ht="17.25" customHeight="1">
      <c r="B101" s="285"/>
      <c r="C101" s="287" t="s">
        <v>929</v>
      </c>
      <c r="D101" s="287"/>
      <c r="E101" s="287"/>
      <c r="F101" s="287" t="s">
        <v>930</v>
      </c>
      <c r="G101" s="288"/>
      <c r="H101" s="287" t="s">
        <v>124</v>
      </c>
      <c r="I101" s="287" t="s">
        <v>59</v>
      </c>
      <c r="J101" s="287" t="s">
        <v>931</v>
      </c>
      <c r="K101" s="286"/>
    </row>
    <row r="102" spans="2:11" ht="17.25" customHeight="1">
      <c r="B102" s="285"/>
      <c r="C102" s="289" t="s">
        <v>932</v>
      </c>
      <c r="D102" s="289"/>
      <c r="E102" s="289"/>
      <c r="F102" s="290" t="s">
        <v>933</v>
      </c>
      <c r="G102" s="291"/>
      <c r="H102" s="289"/>
      <c r="I102" s="289"/>
      <c r="J102" s="289" t="s">
        <v>934</v>
      </c>
      <c r="K102" s="286"/>
    </row>
    <row r="103" spans="2:11" ht="5.25" customHeight="1">
      <c r="B103" s="285"/>
      <c r="C103" s="287"/>
      <c r="D103" s="287"/>
      <c r="E103" s="287"/>
      <c r="F103" s="287"/>
      <c r="G103" s="303"/>
      <c r="H103" s="287"/>
      <c r="I103" s="287"/>
      <c r="J103" s="287"/>
      <c r="K103" s="286"/>
    </row>
    <row r="104" spans="2:11" ht="15" customHeight="1">
      <c r="B104" s="285"/>
      <c r="C104" s="275" t="s">
        <v>55</v>
      </c>
      <c r="D104" s="292"/>
      <c r="E104" s="292"/>
      <c r="F104" s="294" t="s">
        <v>935</v>
      </c>
      <c r="G104" s="303"/>
      <c r="H104" s="275" t="s">
        <v>974</v>
      </c>
      <c r="I104" s="275" t="s">
        <v>937</v>
      </c>
      <c r="J104" s="275">
        <v>20</v>
      </c>
      <c r="K104" s="286"/>
    </row>
    <row r="105" spans="2:11" ht="15" customHeight="1">
      <c r="B105" s="285"/>
      <c r="C105" s="275" t="s">
        <v>938</v>
      </c>
      <c r="D105" s="275"/>
      <c r="E105" s="275"/>
      <c r="F105" s="294" t="s">
        <v>935</v>
      </c>
      <c r="G105" s="275"/>
      <c r="H105" s="275" t="s">
        <v>974</v>
      </c>
      <c r="I105" s="275" t="s">
        <v>937</v>
      </c>
      <c r="J105" s="275">
        <v>120</v>
      </c>
      <c r="K105" s="286"/>
    </row>
    <row r="106" spans="2:11" ht="15" customHeight="1">
      <c r="B106" s="295"/>
      <c r="C106" s="275" t="s">
        <v>940</v>
      </c>
      <c r="D106" s="275"/>
      <c r="E106" s="275"/>
      <c r="F106" s="294" t="s">
        <v>941</v>
      </c>
      <c r="G106" s="275"/>
      <c r="H106" s="275" t="s">
        <v>974</v>
      </c>
      <c r="I106" s="275" t="s">
        <v>937</v>
      </c>
      <c r="J106" s="275">
        <v>50</v>
      </c>
      <c r="K106" s="286"/>
    </row>
    <row r="107" spans="2:11" ht="15" customHeight="1">
      <c r="B107" s="295"/>
      <c r="C107" s="275" t="s">
        <v>943</v>
      </c>
      <c r="D107" s="275"/>
      <c r="E107" s="275"/>
      <c r="F107" s="294" t="s">
        <v>935</v>
      </c>
      <c r="G107" s="275"/>
      <c r="H107" s="275" t="s">
        <v>974</v>
      </c>
      <c r="I107" s="275" t="s">
        <v>945</v>
      </c>
      <c r="J107" s="275"/>
      <c r="K107" s="286"/>
    </row>
    <row r="108" spans="2:11" ht="15" customHeight="1">
      <c r="B108" s="295"/>
      <c r="C108" s="275" t="s">
        <v>954</v>
      </c>
      <c r="D108" s="275"/>
      <c r="E108" s="275"/>
      <c r="F108" s="294" t="s">
        <v>941</v>
      </c>
      <c r="G108" s="275"/>
      <c r="H108" s="275" t="s">
        <v>974</v>
      </c>
      <c r="I108" s="275" t="s">
        <v>937</v>
      </c>
      <c r="J108" s="275">
        <v>50</v>
      </c>
      <c r="K108" s="286"/>
    </row>
    <row r="109" spans="2:11" ht="15" customHeight="1">
      <c r="B109" s="295"/>
      <c r="C109" s="275" t="s">
        <v>962</v>
      </c>
      <c r="D109" s="275"/>
      <c r="E109" s="275"/>
      <c r="F109" s="294" t="s">
        <v>941</v>
      </c>
      <c r="G109" s="275"/>
      <c r="H109" s="275" t="s">
        <v>974</v>
      </c>
      <c r="I109" s="275" t="s">
        <v>937</v>
      </c>
      <c r="J109" s="275">
        <v>50</v>
      </c>
      <c r="K109" s="286"/>
    </row>
    <row r="110" spans="2:11" ht="15" customHeight="1">
      <c r="B110" s="295"/>
      <c r="C110" s="275" t="s">
        <v>960</v>
      </c>
      <c r="D110" s="275"/>
      <c r="E110" s="275"/>
      <c r="F110" s="294" t="s">
        <v>941</v>
      </c>
      <c r="G110" s="275"/>
      <c r="H110" s="275" t="s">
        <v>974</v>
      </c>
      <c r="I110" s="275" t="s">
        <v>937</v>
      </c>
      <c r="J110" s="275">
        <v>50</v>
      </c>
      <c r="K110" s="286"/>
    </row>
    <row r="111" spans="2:11" ht="15" customHeight="1">
      <c r="B111" s="295"/>
      <c r="C111" s="275" t="s">
        <v>55</v>
      </c>
      <c r="D111" s="275"/>
      <c r="E111" s="275"/>
      <c r="F111" s="294" t="s">
        <v>935</v>
      </c>
      <c r="G111" s="275"/>
      <c r="H111" s="275" t="s">
        <v>975</v>
      </c>
      <c r="I111" s="275" t="s">
        <v>937</v>
      </c>
      <c r="J111" s="275">
        <v>20</v>
      </c>
      <c r="K111" s="286"/>
    </row>
    <row r="112" spans="2:11" ht="15" customHeight="1">
      <c r="B112" s="295"/>
      <c r="C112" s="275" t="s">
        <v>976</v>
      </c>
      <c r="D112" s="275"/>
      <c r="E112" s="275"/>
      <c r="F112" s="294" t="s">
        <v>935</v>
      </c>
      <c r="G112" s="275"/>
      <c r="H112" s="275" t="s">
        <v>977</v>
      </c>
      <c r="I112" s="275" t="s">
        <v>937</v>
      </c>
      <c r="J112" s="275">
        <v>120</v>
      </c>
      <c r="K112" s="286"/>
    </row>
    <row r="113" spans="2:11" ht="15" customHeight="1">
      <c r="B113" s="295"/>
      <c r="C113" s="275" t="s">
        <v>40</v>
      </c>
      <c r="D113" s="275"/>
      <c r="E113" s="275"/>
      <c r="F113" s="294" t="s">
        <v>935</v>
      </c>
      <c r="G113" s="275"/>
      <c r="H113" s="275" t="s">
        <v>978</v>
      </c>
      <c r="I113" s="275" t="s">
        <v>969</v>
      </c>
      <c r="J113" s="275"/>
      <c r="K113" s="286"/>
    </row>
    <row r="114" spans="2:11" ht="15" customHeight="1">
      <c r="B114" s="295"/>
      <c r="C114" s="275" t="s">
        <v>50</v>
      </c>
      <c r="D114" s="275"/>
      <c r="E114" s="275"/>
      <c r="F114" s="294" t="s">
        <v>935</v>
      </c>
      <c r="G114" s="275"/>
      <c r="H114" s="275" t="s">
        <v>979</v>
      </c>
      <c r="I114" s="275" t="s">
        <v>969</v>
      </c>
      <c r="J114" s="275"/>
      <c r="K114" s="286"/>
    </row>
    <row r="115" spans="2:11" ht="15" customHeight="1">
      <c r="B115" s="295"/>
      <c r="C115" s="275" t="s">
        <v>59</v>
      </c>
      <c r="D115" s="275"/>
      <c r="E115" s="275"/>
      <c r="F115" s="294" t="s">
        <v>935</v>
      </c>
      <c r="G115" s="275"/>
      <c r="H115" s="275" t="s">
        <v>980</v>
      </c>
      <c r="I115" s="275" t="s">
        <v>981</v>
      </c>
      <c r="J115" s="275"/>
      <c r="K115" s="286"/>
    </row>
    <row r="116" spans="2:11" ht="15" customHeight="1">
      <c r="B116" s="298"/>
      <c r="C116" s="304"/>
      <c r="D116" s="304"/>
      <c r="E116" s="304"/>
      <c r="F116" s="304"/>
      <c r="G116" s="304"/>
      <c r="H116" s="304"/>
      <c r="I116" s="304"/>
      <c r="J116" s="304"/>
      <c r="K116" s="300"/>
    </row>
    <row r="117" spans="2:11" ht="18.75" customHeight="1">
      <c r="B117" s="305"/>
      <c r="C117" s="271"/>
      <c r="D117" s="271"/>
      <c r="E117" s="271"/>
      <c r="F117" s="306"/>
      <c r="G117" s="271"/>
      <c r="H117" s="271"/>
      <c r="I117" s="271"/>
      <c r="J117" s="271"/>
      <c r="K117" s="305"/>
    </row>
    <row r="118" spans="2:11" ht="18.75" customHeight="1">
      <c r="B118" s="281"/>
      <c r="C118" s="281"/>
      <c r="D118" s="281"/>
      <c r="E118" s="281"/>
      <c r="F118" s="281"/>
      <c r="G118" s="281"/>
      <c r="H118" s="281"/>
      <c r="I118" s="281"/>
      <c r="J118" s="281"/>
      <c r="K118" s="281"/>
    </row>
    <row r="119" spans="2:11" ht="7.5" customHeight="1">
      <c r="B119" s="307"/>
      <c r="C119" s="308"/>
      <c r="D119" s="308"/>
      <c r="E119" s="308"/>
      <c r="F119" s="308"/>
      <c r="G119" s="308"/>
      <c r="H119" s="308"/>
      <c r="I119" s="308"/>
      <c r="J119" s="308"/>
      <c r="K119" s="309"/>
    </row>
    <row r="120" spans="2:11" ht="45" customHeight="1">
      <c r="B120" s="310"/>
      <c r="C120" s="389" t="s">
        <v>982</v>
      </c>
      <c r="D120" s="389"/>
      <c r="E120" s="389"/>
      <c r="F120" s="389"/>
      <c r="G120" s="389"/>
      <c r="H120" s="389"/>
      <c r="I120" s="389"/>
      <c r="J120" s="389"/>
      <c r="K120" s="311"/>
    </row>
    <row r="121" spans="2:11" ht="17.25" customHeight="1">
      <c r="B121" s="312"/>
      <c r="C121" s="287" t="s">
        <v>929</v>
      </c>
      <c r="D121" s="287"/>
      <c r="E121" s="287"/>
      <c r="F121" s="287" t="s">
        <v>930</v>
      </c>
      <c r="G121" s="288"/>
      <c r="H121" s="287" t="s">
        <v>124</v>
      </c>
      <c r="I121" s="287" t="s">
        <v>59</v>
      </c>
      <c r="J121" s="287" t="s">
        <v>931</v>
      </c>
      <c r="K121" s="313"/>
    </row>
    <row r="122" spans="2:11" ht="17.25" customHeight="1">
      <c r="B122" s="312"/>
      <c r="C122" s="289" t="s">
        <v>932</v>
      </c>
      <c r="D122" s="289"/>
      <c r="E122" s="289"/>
      <c r="F122" s="290" t="s">
        <v>933</v>
      </c>
      <c r="G122" s="291"/>
      <c r="H122" s="289"/>
      <c r="I122" s="289"/>
      <c r="J122" s="289" t="s">
        <v>934</v>
      </c>
      <c r="K122" s="313"/>
    </row>
    <row r="123" spans="2:11" ht="5.25" customHeight="1">
      <c r="B123" s="314"/>
      <c r="C123" s="292"/>
      <c r="D123" s="292"/>
      <c r="E123" s="292"/>
      <c r="F123" s="292"/>
      <c r="G123" s="275"/>
      <c r="H123" s="292"/>
      <c r="I123" s="292"/>
      <c r="J123" s="292"/>
      <c r="K123" s="315"/>
    </row>
    <row r="124" spans="2:11" ht="15" customHeight="1">
      <c r="B124" s="314"/>
      <c r="C124" s="275" t="s">
        <v>938</v>
      </c>
      <c r="D124" s="292"/>
      <c r="E124" s="292"/>
      <c r="F124" s="294" t="s">
        <v>935</v>
      </c>
      <c r="G124" s="275"/>
      <c r="H124" s="275" t="s">
        <v>974</v>
      </c>
      <c r="I124" s="275" t="s">
        <v>937</v>
      </c>
      <c r="J124" s="275">
        <v>120</v>
      </c>
      <c r="K124" s="316"/>
    </row>
    <row r="125" spans="2:11" ht="15" customHeight="1">
      <c r="B125" s="314"/>
      <c r="C125" s="275" t="s">
        <v>983</v>
      </c>
      <c r="D125" s="275"/>
      <c r="E125" s="275"/>
      <c r="F125" s="294" t="s">
        <v>935</v>
      </c>
      <c r="G125" s="275"/>
      <c r="H125" s="275" t="s">
        <v>984</v>
      </c>
      <c r="I125" s="275" t="s">
        <v>937</v>
      </c>
      <c r="J125" s="275" t="s">
        <v>985</v>
      </c>
      <c r="K125" s="316"/>
    </row>
    <row r="126" spans="2:11" ht="15" customHeight="1">
      <c r="B126" s="314"/>
      <c r="C126" s="275" t="s">
        <v>884</v>
      </c>
      <c r="D126" s="275"/>
      <c r="E126" s="275"/>
      <c r="F126" s="294" t="s">
        <v>935</v>
      </c>
      <c r="G126" s="275"/>
      <c r="H126" s="275" t="s">
        <v>986</v>
      </c>
      <c r="I126" s="275" t="s">
        <v>937</v>
      </c>
      <c r="J126" s="275" t="s">
        <v>985</v>
      </c>
      <c r="K126" s="316"/>
    </row>
    <row r="127" spans="2:11" ht="15" customHeight="1">
      <c r="B127" s="314"/>
      <c r="C127" s="275" t="s">
        <v>946</v>
      </c>
      <c r="D127" s="275"/>
      <c r="E127" s="275"/>
      <c r="F127" s="294" t="s">
        <v>941</v>
      </c>
      <c r="G127" s="275"/>
      <c r="H127" s="275" t="s">
        <v>947</v>
      </c>
      <c r="I127" s="275" t="s">
        <v>937</v>
      </c>
      <c r="J127" s="275">
        <v>15</v>
      </c>
      <c r="K127" s="316"/>
    </row>
    <row r="128" spans="2:11" ht="15" customHeight="1">
      <c r="B128" s="314"/>
      <c r="C128" s="296" t="s">
        <v>948</v>
      </c>
      <c r="D128" s="296"/>
      <c r="E128" s="296"/>
      <c r="F128" s="297" t="s">
        <v>941</v>
      </c>
      <c r="G128" s="296"/>
      <c r="H128" s="296" t="s">
        <v>949</v>
      </c>
      <c r="I128" s="296" t="s">
        <v>937</v>
      </c>
      <c r="J128" s="296">
        <v>15</v>
      </c>
      <c r="K128" s="316"/>
    </row>
    <row r="129" spans="2:11" ht="15" customHeight="1">
      <c r="B129" s="314"/>
      <c r="C129" s="296" t="s">
        <v>950</v>
      </c>
      <c r="D129" s="296"/>
      <c r="E129" s="296"/>
      <c r="F129" s="297" t="s">
        <v>941</v>
      </c>
      <c r="G129" s="296"/>
      <c r="H129" s="296" t="s">
        <v>951</v>
      </c>
      <c r="I129" s="296" t="s">
        <v>937</v>
      </c>
      <c r="J129" s="296">
        <v>20</v>
      </c>
      <c r="K129" s="316"/>
    </row>
    <row r="130" spans="2:11" ht="15" customHeight="1">
      <c r="B130" s="314"/>
      <c r="C130" s="296" t="s">
        <v>952</v>
      </c>
      <c r="D130" s="296"/>
      <c r="E130" s="296"/>
      <c r="F130" s="297" t="s">
        <v>941</v>
      </c>
      <c r="G130" s="296"/>
      <c r="H130" s="296" t="s">
        <v>953</v>
      </c>
      <c r="I130" s="296" t="s">
        <v>937</v>
      </c>
      <c r="J130" s="296">
        <v>20</v>
      </c>
      <c r="K130" s="316"/>
    </row>
    <row r="131" spans="2:11" ht="15" customHeight="1">
      <c r="B131" s="314"/>
      <c r="C131" s="275" t="s">
        <v>940</v>
      </c>
      <c r="D131" s="275"/>
      <c r="E131" s="275"/>
      <c r="F131" s="294" t="s">
        <v>941</v>
      </c>
      <c r="G131" s="275"/>
      <c r="H131" s="275" t="s">
        <v>974</v>
      </c>
      <c r="I131" s="275" t="s">
        <v>937</v>
      </c>
      <c r="J131" s="275">
        <v>50</v>
      </c>
      <c r="K131" s="316"/>
    </row>
    <row r="132" spans="2:11" ht="15" customHeight="1">
      <c r="B132" s="314"/>
      <c r="C132" s="275" t="s">
        <v>954</v>
      </c>
      <c r="D132" s="275"/>
      <c r="E132" s="275"/>
      <c r="F132" s="294" t="s">
        <v>941</v>
      </c>
      <c r="G132" s="275"/>
      <c r="H132" s="275" t="s">
        <v>974</v>
      </c>
      <c r="I132" s="275" t="s">
        <v>937</v>
      </c>
      <c r="J132" s="275">
        <v>50</v>
      </c>
      <c r="K132" s="316"/>
    </row>
    <row r="133" spans="2:11" ht="15" customHeight="1">
      <c r="B133" s="314"/>
      <c r="C133" s="275" t="s">
        <v>960</v>
      </c>
      <c r="D133" s="275"/>
      <c r="E133" s="275"/>
      <c r="F133" s="294" t="s">
        <v>941</v>
      </c>
      <c r="G133" s="275"/>
      <c r="H133" s="275" t="s">
        <v>974</v>
      </c>
      <c r="I133" s="275" t="s">
        <v>937</v>
      </c>
      <c r="J133" s="275">
        <v>50</v>
      </c>
      <c r="K133" s="316"/>
    </row>
    <row r="134" spans="2:11" ht="15" customHeight="1">
      <c r="B134" s="314"/>
      <c r="C134" s="275" t="s">
        <v>962</v>
      </c>
      <c r="D134" s="275"/>
      <c r="E134" s="275"/>
      <c r="F134" s="294" t="s">
        <v>941</v>
      </c>
      <c r="G134" s="275"/>
      <c r="H134" s="275" t="s">
        <v>974</v>
      </c>
      <c r="I134" s="275" t="s">
        <v>937</v>
      </c>
      <c r="J134" s="275">
        <v>50</v>
      </c>
      <c r="K134" s="316"/>
    </row>
    <row r="135" spans="2:11" ht="15" customHeight="1">
      <c r="B135" s="314"/>
      <c r="C135" s="275" t="s">
        <v>129</v>
      </c>
      <c r="D135" s="275"/>
      <c r="E135" s="275"/>
      <c r="F135" s="294" t="s">
        <v>941</v>
      </c>
      <c r="G135" s="275"/>
      <c r="H135" s="275" t="s">
        <v>987</v>
      </c>
      <c r="I135" s="275" t="s">
        <v>937</v>
      </c>
      <c r="J135" s="275">
        <v>255</v>
      </c>
      <c r="K135" s="316"/>
    </row>
    <row r="136" spans="2:11" ht="15" customHeight="1">
      <c r="B136" s="314"/>
      <c r="C136" s="275" t="s">
        <v>964</v>
      </c>
      <c r="D136" s="275"/>
      <c r="E136" s="275"/>
      <c r="F136" s="294" t="s">
        <v>935</v>
      </c>
      <c r="G136" s="275"/>
      <c r="H136" s="275" t="s">
        <v>988</v>
      </c>
      <c r="I136" s="275" t="s">
        <v>966</v>
      </c>
      <c r="J136" s="275"/>
      <c r="K136" s="316"/>
    </row>
    <row r="137" spans="2:11" ht="15" customHeight="1">
      <c r="B137" s="314"/>
      <c r="C137" s="275" t="s">
        <v>967</v>
      </c>
      <c r="D137" s="275"/>
      <c r="E137" s="275"/>
      <c r="F137" s="294" t="s">
        <v>935</v>
      </c>
      <c r="G137" s="275"/>
      <c r="H137" s="275" t="s">
        <v>989</v>
      </c>
      <c r="I137" s="275" t="s">
        <v>969</v>
      </c>
      <c r="J137" s="275"/>
      <c r="K137" s="316"/>
    </row>
    <row r="138" spans="2:11" ht="15" customHeight="1">
      <c r="B138" s="314"/>
      <c r="C138" s="275" t="s">
        <v>970</v>
      </c>
      <c r="D138" s="275"/>
      <c r="E138" s="275"/>
      <c r="F138" s="294" t="s">
        <v>935</v>
      </c>
      <c r="G138" s="275"/>
      <c r="H138" s="275" t="s">
        <v>970</v>
      </c>
      <c r="I138" s="275" t="s">
        <v>969</v>
      </c>
      <c r="J138" s="275"/>
      <c r="K138" s="316"/>
    </row>
    <row r="139" spans="2:11" ht="15" customHeight="1">
      <c r="B139" s="314"/>
      <c r="C139" s="275" t="s">
        <v>40</v>
      </c>
      <c r="D139" s="275"/>
      <c r="E139" s="275"/>
      <c r="F139" s="294" t="s">
        <v>935</v>
      </c>
      <c r="G139" s="275"/>
      <c r="H139" s="275" t="s">
        <v>990</v>
      </c>
      <c r="I139" s="275" t="s">
        <v>969</v>
      </c>
      <c r="J139" s="275"/>
      <c r="K139" s="316"/>
    </row>
    <row r="140" spans="2:11" ht="15" customHeight="1">
      <c r="B140" s="314"/>
      <c r="C140" s="275" t="s">
        <v>991</v>
      </c>
      <c r="D140" s="275"/>
      <c r="E140" s="275"/>
      <c r="F140" s="294" t="s">
        <v>935</v>
      </c>
      <c r="G140" s="275"/>
      <c r="H140" s="275" t="s">
        <v>992</v>
      </c>
      <c r="I140" s="275" t="s">
        <v>969</v>
      </c>
      <c r="J140" s="275"/>
      <c r="K140" s="316"/>
    </row>
    <row r="141" spans="2:11" ht="15" customHeight="1">
      <c r="B141" s="317"/>
      <c r="C141" s="318"/>
      <c r="D141" s="318"/>
      <c r="E141" s="318"/>
      <c r="F141" s="318"/>
      <c r="G141" s="318"/>
      <c r="H141" s="318"/>
      <c r="I141" s="318"/>
      <c r="J141" s="318"/>
      <c r="K141" s="319"/>
    </row>
    <row r="142" spans="2:11" ht="18.75" customHeight="1">
      <c r="B142" s="271"/>
      <c r="C142" s="271"/>
      <c r="D142" s="271"/>
      <c r="E142" s="271"/>
      <c r="F142" s="306"/>
      <c r="G142" s="271"/>
      <c r="H142" s="271"/>
      <c r="I142" s="271"/>
      <c r="J142" s="271"/>
      <c r="K142" s="271"/>
    </row>
    <row r="143" spans="2:11" ht="18.75" customHeight="1">
      <c r="B143" s="281"/>
      <c r="C143" s="281"/>
      <c r="D143" s="281"/>
      <c r="E143" s="281"/>
      <c r="F143" s="281"/>
      <c r="G143" s="281"/>
      <c r="H143" s="281"/>
      <c r="I143" s="281"/>
      <c r="J143" s="281"/>
      <c r="K143" s="281"/>
    </row>
    <row r="144" spans="2:11" ht="7.5" customHeight="1">
      <c r="B144" s="282"/>
      <c r="C144" s="283"/>
      <c r="D144" s="283"/>
      <c r="E144" s="283"/>
      <c r="F144" s="283"/>
      <c r="G144" s="283"/>
      <c r="H144" s="283"/>
      <c r="I144" s="283"/>
      <c r="J144" s="283"/>
      <c r="K144" s="284"/>
    </row>
    <row r="145" spans="2:11" ht="45" customHeight="1">
      <c r="B145" s="285"/>
      <c r="C145" s="390" t="s">
        <v>993</v>
      </c>
      <c r="D145" s="390"/>
      <c r="E145" s="390"/>
      <c r="F145" s="390"/>
      <c r="G145" s="390"/>
      <c r="H145" s="390"/>
      <c r="I145" s="390"/>
      <c r="J145" s="390"/>
      <c r="K145" s="286"/>
    </row>
    <row r="146" spans="2:11" ht="17.25" customHeight="1">
      <c r="B146" s="285"/>
      <c r="C146" s="287" t="s">
        <v>929</v>
      </c>
      <c r="D146" s="287"/>
      <c r="E146" s="287"/>
      <c r="F146" s="287" t="s">
        <v>930</v>
      </c>
      <c r="G146" s="288"/>
      <c r="H146" s="287" t="s">
        <v>124</v>
      </c>
      <c r="I146" s="287" t="s">
        <v>59</v>
      </c>
      <c r="J146" s="287" t="s">
        <v>931</v>
      </c>
      <c r="K146" s="286"/>
    </row>
    <row r="147" spans="2:11" ht="17.25" customHeight="1">
      <c r="B147" s="285"/>
      <c r="C147" s="289" t="s">
        <v>932</v>
      </c>
      <c r="D147" s="289"/>
      <c r="E147" s="289"/>
      <c r="F147" s="290" t="s">
        <v>933</v>
      </c>
      <c r="G147" s="291"/>
      <c r="H147" s="289"/>
      <c r="I147" s="289"/>
      <c r="J147" s="289" t="s">
        <v>934</v>
      </c>
      <c r="K147" s="286"/>
    </row>
    <row r="148" spans="2:11" ht="5.25" customHeight="1">
      <c r="B148" s="295"/>
      <c r="C148" s="292"/>
      <c r="D148" s="292"/>
      <c r="E148" s="292"/>
      <c r="F148" s="292"/>
      <c r="G148" s="293"/>
      <c r="H148" s="292"/>
      <c r="I148" s="292"/>
      <c r="J148" s="292"/>
      <c r="K148" s="316"/>
    </row>
    <row r="149" spans="2:11" ht="15" customHeight="1">
      <c r="B149" s="295"/>
      <c r="C149" s="320" t="s">
        <v>938</v>
      </c>
      <c r="D149" s="275"/>
      <c r="E149" s="275"/>
      <c r="F149" s="321" t="s">
        <v>935</v>
      </c>
      <c r="G149" s="275"/>
      <c r="H149" s="320" t="s">
        <v>974</v>
      </c>
      <c r="I149" s="320" t="s">
        <v>937</v>
      </c>
      <c r="J149" s="320">
        <v>120</v>
      </c>
      <c r="K149" s="316"/>
    </row>
    <row r="150" spans="2:11" ht="15" customHeight="1">
      <c r="B150" s="295"/>
      <c r="C150" s="320" t="s">
        <v>983</v>
      </c>
      <c r="D150" s="275"/>
      <c r="E150" s="275"/>
      <c r="F150" s="321" t="s">
        <v>935</v>
      </c>
      <c r="G150" s="275"/>
      <c r="H150" s="320" t="s">
        <v>994</v>
      </c>
      <c r="I150" s="320" t="s">
        <v>937</v>
      </c>
      <c r="J150" s="320" t="s">
        <v>985</v>
      </c>
      <c r="K150" s="316"/>
    </row>
    <row r="151" spans="2:11" ht="15" customHeight="1">
      <c r="B151" s="295"/>
      <c r="C151" s="320" t="s">
        <v>884</v>
      </c>
      <c r="D151" s="275"/>
      <c r="E151" s="275"/>
      <c r="F151" s="321" t="s">
        <v>935</v>
      </c>
      <c r="G151" s="275"/>
      <c r="H151" s="320" t="s">
        <v>995</v>
      </c>
      <c r="I151" s="320" t="s">
        <v>937</v>
      </c>
      <c r="J151" s="320" t="s">
        <v>985</v>
      </c>
      <c r="K151" s="316"/>
    </row>
    <row r="152" spans="2:11" ht="15" customHeight="1">
      <c r="B152" s="295"/>
      <c r="C152" s="320" t="s">
        <v>940</v>
      </c>
      <c r="D152" s="275"/>
      <c r="E152" s="275"/>
      <c r="F152" s="321" t="s">
        <v>941</v>
      </c>
      <c r="G152" s="275"/>
      <c r="H152" s="320" t="s">
        <v>974</v>
      </c>
      <c r="I152" s="320" t="s">
        <v>937</v>
      </c>
      <c r="J152" s="320">
        <v>50</v>
      </c>
      <c r="K152" s="316"/>
    </row>
    <row r="153" spans="2:11" ht="15" customHeight="1">
      <c r="B153" s="295"/>
      <c r="C153" s="320" t="s">
        <v>943</v>
      </c>
      <c r="D153" s="275"/>
      <c r="E153" s="275"/>
      <c r="F153" s="321" t="s">
        <v>935</v>
      </c>
      <c r="G153" s="275"/>
      <c r="H153" s="320" t="s">
        <v>974</v>
      </c>
      <c r="I153" s="320" t="s">
        <v>945</v>
      </c>
      <c r="J153" s="320"/>
      <c r="K153" s="316"/>
    </row>
    <row r="154" spans="2:11" ht="15" customHeight="1">
      <c r="B154" s="295"/>
      <c r="C154" s="320" t="s">
        <v>954</v>
      </c>
      <c r="D154" s="275"/>
      <c r="E154" s="275"/>
      <c r="F154" s="321" t="s">
        <v>941</v>
      </c>
      <c r="G154" s="275"/>
      <c r="H154" s="320" t="s">
        <v>974</v>
      </c>
      <c r="I154" s="320" t="s">
        <v>937</v>
      </c>
      <c r="J154" s="320">
        <v>50</v>
      </c>
      <c r="K154" s="316"/>
    </row>
    <row r="155" spans="2:11" ht="15" customHeight="1">
      <c r="B155" s="295"/>
      <c r="C155" s="320" t="s">
        <v>962</v>
      </c>
      <c r="D155" s="275"/>
      <c r="E155" s="275"/>
      <c r="F155" s="321" t="s">
        <v>941</v>
      </c>
      <c r="G155" s="275"/>
      <c r="H155" s="320" t="s">
        <v>974</v>
      </c>
      <c r="I155" s="320" t="s">
        <v>937</v>
      </c>
      <c r="J155" s="320">
        <v>50</v>
      </c>
      <c r="K155" s="316"/>
    </row>
    <row r="156" spans="2:11" ht="15" customHeight="1">
      <c r="B156" s="295"/>
      <c r="C156" s="320" t="s">
        <v>960</v>
      </c>
      <c r="D156" s="275"/>
      <c r="E156" s="275"/>
      <c r="F156" s="321" t="s">
        <v>941</v>
      </c>
      <c r="G156" s="275"/>
      <c r="H156" s="320" t="s">
        <v>974</v>
      </c>
      <c r="I156" s="320" t="s">
        <v>937</v>
      </c>
      <c r="J156" s="320">
        <v>50</v>
      </c>
      <c r="K156" s="316"/>
    </row>
    <row r="157" spans="2:11" ht="15" customHeight="1">
      <c r="B157" s="295"/>
      <c r="C157" s="320" t="s">
        <v>114</v>
      </c>
      <c r="D157" s="275"/>
      <c r="E157" s="275"/>
      <c r="F157" s="321" t="s">
        <v>935</v>
      </c>
      <c r="G157" s="275"/>
      <c r="H157" s="320" t="s">
        <v>996</v>
      </c>
      <c r="I157" s="320" t="s">
        <v>937</v>
      </c>
      <c r="J157" s="320" t="s">
        <v>997</v>
      </c>
      <c r="K157" s="316"/>
    </row>
    <row r="158" spans="2:11" ht="15" customHeight="1">
      <c r="B158" s="295"/>
      <c r="C158" s="320" t="s">
        <v>998</v>
      </c>
      <c r="D158" s="275"/>
      <c r="E158" s="275"/>
      <c r="F158" s="321" t="s">
        <v>935</v>
      </c>
      <c r="G158" s="275"/>
      <c r="H158" s="320" t="s">
        <v>999</v>
      </c>
      <c r="I158" s="320" t="s">
        <v>969</v>
      </c>
      <c r="J158" s="320"/>
      <c r="K158" s="316"/>
    </row>
    <row r="159" spans="2:11" ht="15" customHeight="1">
      <c r="B159" s="322"/>
      <c r="C159" s="304"/>
      <c r="D159" s="304"/>
      <c r="E159" s="304"/>
      <c r="F159" s="304"/>
      <c r="G159" s="304"/>
      <c r="H159" s="304"/>
      <c r="I159" s="304"/>
      <c r="J159" s="304"/>
      <c r="K159" s="323"/>
    </row>
    <row r="160" spans="2:11" ht="18.75" customHeight="1">
      <c r="B160" s="271"/>
      <c r="C160" s="275"/>
      <c r="D160" s="275"/>
      <c r="E160" s="275"/>
      <c r="F160" s="294"/>
      <c r="G160" s="275"/>
      <c r="H160" s="275"/>
      <c r="I160" s="275"/>
      <c r="J160" s="275"/>
      <c r="K160" s="271"/>
    </row>
    <row r="161" spans="2:11" ht="18.75" customHeight="1">
      <c r="B161" s="281"/>
      <c r="C161" s="281"/>
      <c r="D161" s="281"/>
      <c r="E161" s="281"/>
      <c r="F161" s="281"/>
      <c r="G161" s="281"/>
      <c r="H161" s="281"/>
      <c r="I161" s="281"/>
      <c r="J161" s="281"/>
      <c r="K161" s="281"/>
    </row>
    <row r="162" spans="2:11" ht="7.5" customHeight="1">
      <c r="B162" s="263"/>
      <c r="C162" s="264"/>
      <c r="D162" s="264"/>
      <c r="E162" s="264"/>
      <c r="F162" s="264"/>
      <c r="G162" s="264"/>
      <c r="H162" s="264"/>
      <c r="I162" s="264"/>
      <c r="J162" s="264"/>
      <c r="K162" s="265"/>
    </row>
    <row r="163" spans="2:11" ht="45" customHeight="1">
      <c r="B163" s="266"/>
      <c r="C163" s="389" t="s">
        <v>1000</v>
      </c>
      <c r="D163" s="389"/>
      <c r="E163" s="389"/>
      <c r="F163" s="389"/>
      <c r="G163" s="389"/>
      <c r="H163" s="389"/>
      <c r="I163" s="389"/>
      <c r="J163" s="389"/>
      <c r="K163" s="267"/>
    </row>
    <row r="164" spans="2:11" ht="17.25" customHeight="1">
      <c r="B164" s="266"/>
      <c r="C164" s="287" t="s">
        <v>929</v>
      </c>
      <c r="D164" s="287"/>
      <c r="E164" s="287"/>
      <c r="F164" s="287" t="s">
        <v>930</v>
      </c>
      <c r="G164" s="324"/>
      <c r="H164" s="325" t="s">
        <v>124</v>
      </c>
      <c r="I164" s="325" t="s">
        <v>59</v>
      </c>
      <c r="J164" s="287" t="s">
        <v>931</v>
      </c>
      <c r="K164" s="267"/>
    </row>
    <row r="165" spans="2:11" ht="17.25" customHeight="1">
      <c r="B165" s="268"/>
      <c r="C165" s="289" t="s">
        <v>932</v>
      </c>
      <c r="D165" s="289"/>
      <c r="E165" s="289"/>
      <c r="F165" s="290" t="s">
        <v>933</v>
      </c>
      <c r="G165" s="326"/>
      <c r="H165" s="327"/>
      <c r="I165" s="327"/>
      <c r="J165" s="289" t="s">
        <v>934</v>
      </c>
      <c r="K165" s="269"/>
    </row>
    <row r="166" spans="2:11" ht="5.25" customHeight="1">
      <c r="B166" s="295"/>
      <c r="C166" s="292"/>
      <c r="D166" s="292"/>
      <c r="E166" s="292"/>
      <c r="F166" s="292"/>
      <c r="G166" s="293"/>
      <c r="H166" s="292"/>
      <c r="I166" s="292"/>
      <c r="J166" s="292"/>
      <c r="K166" s="316"/>
    </row>
    <row r="167" spans="2:11" ht="15" customHeight="1">
      <c r="B167" s="295"/>
      <c r="C167" s="275" t="s">
        <v>938</v>
      </c>
      <c r="D167" s="275"/>
      <c r="E167" s="275"/>
      <c r="F167" s="294" t="s">
        <v>935</v>
      </c>
      <c r="G167" s="275"/>
      <c r="H167" s="275" t="s">
        <v>974</v>
      </c>
      <c r="I167" s="275" t="s">
        <v>937</v>
      </c>
      <c r="J167" s="275">
        <v>120</v>
      </c>
      <c r="K167" s="316"/>
    </row>
    <row r="168" spans="2:11" ht="15" customHeight="1">
      <c r="B168" s="295"/>
      <c r="C168" s="275" t="s">
        <v>983</v>
      </c>
      <c r="D168" s="275"/>
      <c r="E168" s="275"/>
      <c r="F168" s="294" t="s">
        <v>935</v>
      </c>
      <c r="G168" s="275"/>
      <c r="H168" s="275" t="s">
        <v>984</v>
      </c>
      <c r="I168" s="275" t="s">
        <v>937</v>
      </c>
      <c r="J168" s="275" t="s">
        <v>985</v>
      </c>
      <c r="K168" s="316"/>
    </row>
    <row r="169" spans="2:11" ht="15" customHeight="1">
      <c r="B169" s="295"/>
      <c r="C169" s="275" t="s">
        <v>884</v>
      </c>
      <c r="D169" s="275"/>
      <c r="E169" s="275"/>
      <c r="F169" s="294" t="s">
        <v>935</v>
      </c>
      <c r="G169" s="275"/>
      <c r="H169" s="275" t="s">
        <v>1001</v>
      </c>
      <c r="I169" s="275" t="s">
        <v>937</v>
      </c>
      <c r="J169" s="275" t="s">
        <v>985</v>
      </c>
      <c r="K169" s="316"/>
    </row>
    <row r="170" spans="2:11" ht="15" customHeight="1">
      <c r="B170" s="295"/>
      <c r="C170" s="275" t="s">
        <v>940</v>
      </c>
      <c r="D170" s="275"/>
      <c r="E170" s="275"/>
      <c r="F170" s="294" t="s">
        <v>941</v>
      </c>
      <c r="G170" s="275"/>
      <c r="H170" s="275" t="s">
        <v>1001</v>
      </c>
      <c r="I170" s="275" t="s">
        <v>937</v>
      </c>
      <c r="J170" s="275">
        <v>50</v>
      </c>
      <c r="K170" s="316"/>
    </row>
    <row r="171" spans="2:11" ht="15" customHeight="1">
      <c r="B171" s="295"/>
      <c r="C171" s="275" t="s">
        <v>943</v>
      </c>
      <c r="D171" s="275"/>
      <c r="E171" s="275"/>
      <c r="F171" s="294" t="s">
        <v>935</v>
      </c>
      <c r="G171" s="275"/>
      <c r="H171" s="275" t="s">
        <v>1001</v>
      </c>
      <c r="I171" s="275" t="s">
        <v>945</v>
      </c>
      <c r="J171" s="275"/>
      <c r="K171" s="316"/>
    </row>
    <row r="172" spans="2:11" ht="15" customHeight="1">
      <c r="B172" s="295"/>
      <c r="C172" s="275" t="s">
        <v>954</v>
      </c>
      <c r="D172" s="275"/>
      <c r="E172" s="275"/>
      <c r="F172" s="294" t="s">
        <v>941</v>
      </c>
      <c r="G172" s="275"/>
      <c r="H172" s="275" t="s">
        <v>1001</v>
      </c>
      <c r="I172" s="275" t="s">
        <v>937</v>
      </c>
      <c r="J172" s="275">
        <v>50</v>
      </c>
      <c r="K172" s="316"/>
    </row>
    <row r="173" spans="2:11" ht="15" customHeight="1">
      <c r="B173" s="295"/>
      <c r="C173" s="275" t="s">
        <v>962</v>
      </c>
      <c r="D173" s="275"/>
      <c r="E173" s="275"/>
      <c r="F173" s="294" t="s">
        <v>941</v>
      </c>
      <c r="G173" s="275"/>
      <c r="H173" s="275" t="s">
        <v>1001</v>
      </c>
      <c r="I173" s="275" t="s">
        <v>937</v>
      </c>
      <c r="J173" s="275">
        <v>50</v>
      </c>
      <c r="K173" s="316"/>
    </row>
    <row r="174" spans="2:11" ht="15" customHeight="1">
      <c r="B174" s="295"/>
      <c r="C174" s="275" t="s">
        <v>960</v>
      </c>
      <c r="D174" s="275"/>
      <c r="E174" s="275"/>
      <c r="F174" s="294" t="s">
        <v>941</v>
      </c>
      <c r="G174" s="275"/>
      <c r="H174" s="275" t="s">
        <v>1001</v>
      </c>
      <c r="I174" s="275" t="s">
        <v>937</v>
      </c>
      <c r="J174" s="275">
        <v>50</v>
      </c>
      <c r="K174" s="316"/>
    </row>
    <row r="175" spans="2:11" ht="15" customHeight="1">
      <c r="B175" s="295"/>
      <c r="C175" s="275" t="s">
        <v>123</v>
      </c>
      <c r="D175" s="275"/>
      <c r="E175" s="275"/>
      <c r="F175" s="294" t="s">
        <v>935</v>
      </c>
      <c r="G175" s="275"/>
      <c r="H175" s="275" t="s">
        <v>1002</v>
      </c>
      <c r="I175" s="275" t="s">
        <v>1003</v>
      </c>
      <c r="J175" s="275"/>
      <c r="K175" s="316"/>
    </row>
    <row r="176" spans="2:11" ht="15" customHeight="1">
      <c r="B176" s="295"/>
      <c r="C176" s="275" t="s">
        <v>59</v>
      </c>
      <c r="D176" s="275"/>
      <c r="E176" s="275"/>
      <c r="F176" s="294" t="s">
        <v>935</v>
      </c>
      <c r="G176" s="275"/>
      <c r="H176" s="275" t="s">
        <v>1004</v>
      </c>
      <c r="I176" s="275" t="s">
        <v>1005</v>
      </c>
      <c r="J176" s="275">
        <v>1</v>
      </c>
      <c r="K176" s="316"/>
    </row>
    <row r="177" spans="2:11" ht="15" customHeight="1">
      <c r="B177" s="295"/>
      <c r="C177" s="275" t="s">
        <v>55</v>
      </c>
      <c r="D177" s="275"/>
      <c r="E177" s="275"/>
      <c r="F177" s="294" t="s">
        <v>935</v>
      </c>
      <c r="G177" s="275"/>
      <c r="H177" s="275" t="s">
        <v>1006</v>
      </c>
      <c r="I177" s="275" t="s">
        <v>937</v>
      </c>
      <c r="J177" s="275">
        <v>20</v>
      </c>
      <c r="K177" s="316"/>
    </row>
    <row r="178" spans="2:11" ht="15" customHeight="1">
      <c r="B178" s="295"/>
      <c r="C178" s="275" t="s">
        <v>124</v>
      </c>
      <c r="D178" s="275"/>
      <c r="E178" s="275"/>
      <c r="F178" s="294" t="s">
        <v>935</v>
      </c>
      <c r="G178" s="275"/>
      <c r="H178" s="275" t="s">
        <v>1007</v>
      </c>
      <c r="I178" s="275" t="s">
        <v>937</v>
      </c>
      <c r="J178" s="275">
        <v>255</v>
      </c>
      <c r="K178" s="316"/>
    </row>
    <row r="179" spans="2:11" ht="15" customHeight="1">
      <c r="B179" s="295"/>
      <c r="C179" s="275" t="s">
        <v>125</v>
      </c>
      <c r="D179" s="275"/>
      <c r="E179" s="275"/>
      <c r="F179" s="294" t="s">
        <v>935</v>
      </c>
      <c r="G179" s="275"/>
      <c r="H179" s="275" t="s">
        <v>900</v>
      </c>
      <c r="I179" s="275" t="s">
        <v>937</v>
      </c>
      <c r="J179" s="275">
        <v>10</v>
      </c>
      <c r="K179" s="316"/>
    </row>
    <row r="180" spans="2:11" ht="15" customHeight="1">
      <c r="B180" s="295"/>
      <c r="C180" s="275" t="s">
        <v>126</v>
      </c>
      <c r="D180" s="275"/>
      <c r="E180" s="275"/>
      <c r="F180" s="294" t="s">
        <v>935</v>
      </c>
      <c r="G180" s="275"/>
      <c r="H180" s="275" t="s">
        <v>1008</v>
      </c>
      <c r="I180" s="275" t="s">
        <v>969</v>
      </c>
      <c r="J180" s="275"/>
      <c r="K180" s="316"/>
    </row>
    <row r="181" spans="2:11" ht="15" customHeight="1">
      <c r="B181" s="295"/>
      <c r="C181" s="275" t="s">
        <v>1009</v>
      </c>
      <c r="D181" s="275"/>
      <c r="E181" s="275"/>
      <c r="F181" s="294" t="s">
        <v>935</v>
      </c>
      <c r="G181" s="275"/>
      <c r="H181" s="275" t="s">
        <v>1010</v>
      </c>
      <c r="I181" s="275" t="s">
        <v>969</v>
      </c>
      <c r="J181" s="275"/>
      <c r="K181" s="316"/>
    </row>
    <row r="182" spans="2:11" ht="15" customHeight="1">
      <c r="B182" s="295"/>
      <c r="C182" s="275" t="s">
        <v>998</v>
      </c>
      <c r="D182" s="275"/>
      <c r="E182" s="275"/>
      <c r="F182" s="294" t="s">
        <v>935</v>
      </c>
      <c r="G182" s="275"/>
      <c r="H182" s="275" t="s">
        <v>1011</v>
      </c>
      <c r="I182" s="275" t="s">
        <v>969</v>
      </c>
      <c r="J182" s="275"/>
      <c r="K182" s="316"/>
    </row>
    <row r="183" spans="2:11" ht="15" customHeight="1">
      <c r="B183" s="295"/>
      <c r="C183" s="275" t="s">
        <v>128</v>
      </c>
      <c r="D183" s="275"/>
      <c r="E183" s="275"/>
      <c r="F183" s="294" t="s">
        <v>941</v>
      </c>
      <c r="G183" s="275"/>
      <c r="H183" s="275" t="s">
        <v>1012</v>
      </c>
      <c r="I183" s="275" t="s">
        <v>937</v>
      </c>
      <c r="J183" s="275">
        <v>50</v>
      </c>
      <c r="K183" s="316"/>
    </row>
    <row r="184" spans="2:11" ht="15" customHeight="1">
      <c r="B184" s="295"/>
      <c r="C184" s="275" t="s">
        <v>1013</v>
      </c>
      <c r="D184" s="275"/>
      <c r="E184" s="275"/>
      <c r="F184" s="294" t="s">
        <v>941</v>
      </c>
      <c r="G184" s="275"/>
      <c r="H184" s="275" t="s">
        <v>1014</v>
      </c>
      <c r="I184" s="275" t="s">
        <v>1015</v>
      </c>
      <c r="J184" s="275"/>
      <c r="K184" s="316"/>
    </row>
    <row r="185" spans="2:11" ht="15" customHeight="1">
      <c r="B185" s="295"/>
      <c r="C185" s="275" t="s">
        <v>1016</v>
      </c>
      <c r="D185" s="275"/>
      <c r="E185" s="275"/>
      <c r="F185" s="294" t="s">
        <v>941</v>
      </c>
      <c r="G185" s="275"/>
      <c r="H185" s="275" t="s">
        <v>1017</v>
      </c>
      <c r="I185" s="275" t="s">
        <v>1015</v>
      </c>
      <c r="J185" s="275"/>
      <c r="K185" s="316"/>
    </row>
    <row r="186" spans="2:11" ht="15" customHeight="1">
      <c r="B186" s="295"/>
      <c r="C186" s="275" t="s">
        <v>1018</v>
      </c>
      <c r="D186" s="275"/>
      <c r="E186" s="275"/>
      <c r="F186" s="294" t="s">
        <v>941</v>
      </c>
      <c r="G186" s="275"/>
      <c r="H186" s="275" t="s">
        <v>1019</v>
      </c>
      <c r="I186" s="275" t="s">
        <v>1015</v>
      </c>
      <c r="J186" s="275"/>
      <c r="K186" s="316"/>
    </row>
    <row r="187" spans="2:11" ht="15" customHeight="1">
      <c r="B187" s="295"/>
      <c r="C187" s="328" t="s">
        <v>1020</v>
      </c>
      <c r="D187" s="275"/>
      <c r="E187" s="275"/>
      <c r="F187" s="294" t="s">
        <v>941</v>
      </c>
      <c r="G187" s="275"/>
      <c r="H187" s="275" t="s">
        <v>1021</v>
      </c>
      <c r="I187" s="275" t="s">
        <v>1022</v>
      </c>
      <c r="J187" s="329" t="s">
        <v>1023</v>
      </c>
      <c r="K187" s="316"/>
    </row>
    <row r="188" spans="2:11" ht="15" customHeight="1">
      <c r="B188" s="295"/>
      <c r="C188" s="280" t="s">
        <v>44</v>
      </c>
      <c r="D188" s="275"/>
      <c r="E188" s="275"/>
      <c r="F188" s="294" t="s">
        <v>935</v>
      </c>
      <c r="G188" s="275"/>
      <c r="H188" s="271" t="s">
        <v>1024</v>
      </c>
      <c r="I188" s="275" t="s">
        <v>1025</v>
      </c>
      <c r="J188" s="275"/>
      <c r="K188" s="316"/>
    </row>
    <row r="189" spans="2:11" ht="15" customHeight="1">
      <c r="B189" s="295"/>
      <c r="C189" s="280" t="s">
        <v>1026</v>
      </c>
      <c r="D189" s="275"/>
      <c r="E189" s="275"/>
      <c r="F189" s="294" t="s">
        <v>935</v>
      </c>
      <c r="G189" s="275"/>
      <c r="H189" s="275" t="s">
        <v>1027</v>
      </c>
      <c r="I189" s="275" t="s">
        <v>969</v>
      </c>
      <c r="J189" s="275"/>
      <c r="K189" s="316"/>
    </row>
    <row r="190" spans="2:11" ht="15" customHeight="1">
      <c r="B190" s="295"/>
      <c r="C190" s="280" t="s">
        <v>1028</v>
      </c>
      <c r="D190" s="275"/>
      <c r="E190" s="275"/>
      <c r="F190" s="294" t="s">
        <v>935</v>
      </c>
      <c r="G190" s="275"/>
      <c r="H190" s="275" t="s">
        <v>1029</v>
      </c>
      <c r="I190" s="275" t="s">
        <v>969</v>
      </c>
      <c r="J190" s="275"/>
      <c r="K190" s="316"/>
    </row>
    <row r="191" spans="2:11" ht="15" customHeight="1">
      <c r="B191" s="295"/>
      <c r="C191" s="280" t="s">
        <v>1030</v>
      </c>
      <c r="D191" s="275"/>
      <c r="E191" s="275"/>
      <c r="F191" s="294" t="s">
        <v>941</v>
      </c>
      <c r="G191" s="275"/>
      <c r="H191" s="275" t="s">
        <v>1031</v>
      </c>
      <c r="I191" s="275" t="s">
        <v>969</v>
      </c>
      <c r="J191" s="275"/>
      <c r="K191" s="316"/>
    </row>
    <row r="192" spans="2:11" ht="15" customHeight="1">
      <c r="B192" s="322"/>
      <c r="C192" s="330"/>
      <c r="D192" s="304"/>
      <c r="E192" s="304"/>
      <c r="F192" s="304"/>
      <c r="G192" s="304"/>
      <c r="H192" s="304"/>
      <c r="I192" s="304"/>
      <c r="J192" s="304"/>
      <c r="K192" s="323"/>
    </row>
    <row r="193" spans="2:11" ht="18.75" customHeight="1">
      <c r="B193" s="271"/>
      <c r="C193" s="275"/>
      <c r="D193" s="275"/>
      <c r="E193" s="275"/>
      <c r="F193" s="294"/>
      <c r="G193" s="275"/>
      <c r="H193" s="275"/>
      <c r="I193" s="275"/>
      <c r="J193" s="275"/>
      <c r="K193" s="271"/>
    </row>
    <row r="194" spans="2:11" ht="18.75" customHeight="1">
      <c r="B194" s="271"/>
      <c r="C194" s="275"/>
      <c r="D194" s="275"/>
      <c r="E194" s="275"/>
      <c r="F194" s="294"/>
      <c r="G194" s="275"/>
      <c r="H194" s="275"/>
      <c r="I194" s="275"/>
      <c r="J194" s="275"/>
      <c r="K194" s="271"/>
    </row>
    <row r="195" spans="2:11" ht="18.75" customHeight="1">
      <c r="B195" s="281"/>
      <c r="C195" s="281"/>
      <c r="D195" s="281"/>
      <c r="E195" s="281"/>
      <c r="F195" s="281"/>
      <c r="G195" s="281"/>
      <c r="H195" s="281"/>
      <c r="I195" s="281"/>
      <c r="J195" s="281"/>
      <c r="K195" s="281"/>
    </row>
    <row r="196" spans="2:11">
      <c r="B196" s="263"/>
      <c r="C196" s="264"/>
      <c r="D196" s="264"/>
      <c r="E196" s="264"/>
      <c r="F196" s="264"/>
      <c r="G196" s="264"/>
      <c r="H196" s="264"/>
      <c r="I196" s="264"/>
      <c r="J196" s="264"/>
      <c r="K196" s="265"/>
    </row>
    <row r="197" spans="2:11" ht="21">
      <c r="B197" s="266"/>
      <c r="C197" s="389" t="s">
        <v>1032</v>
      </c>
      <c r="D197" s="389"/>
      <c r="E197" s="389"/>
      <c r="F197" s="389"/>
      <c r="G197" s="389"/>
      <c r="H197" s="389"/>
      <c r="I197" s="389"/>
      <c r="J197" s="389"/>
      <c r="K197" s="267"/>
    </row>
    <row r="198" spans="2:11" ht="25.5" customHeight="1">
      <c r="B198" s="266"/>
      <c r="C198" s="331" t="s">
        <v>1033</v>
      </c>
      <c r="D198" s="331"/>
      <c r="E198" s="331"/>
      <c r="F198" s="331" t="s">
        <v>1034</v>
      </c>
      <c r="G198" s="332"/>
      <c r="H198" s="388" t="s">
        <v>1035</v>
      </c>
      <c r="I198" s="388"/>
      <c r="J198" s="388"/>
      <c r="K198" s="267"/>
    </row>
    <row r="199" spans="2:11" ht="5.25" customHeight="1">
      <c r="B199" s="295"/>
      <c r="C199" s="292"/>
      <c r="D199" s="292"/>
      <c r="E199" s="292"/>
      <c r="F199" s="292"/>
      <c r="G199" s="275"/>
      <c r="H199" s="292"/>
      <c r="I199" s="292"/>
      <c r="J199" s="292"/>
      <c r="K199" s="316"/>
    </row>
    <row r="200" spans="2:11" ht="15" customHeight="1">
      <c r="B200" s="295"/>
      <c r="C200" s="275" t="s">
        <v>1025</v>
      </c>
      <c r="D200" s="275"/>
      <c r="E200" s="275"/>
      <c r="F200" s="294" t="s">
        <v>45</v>
      </c>
      <c r="G200" s="275"/>
      <c r="H200" s="386" t="s">
        <v>1036</v>
      </c>
      <c r="I200" s="386"/>
      <c r="J200" s="386"/>
      <c r="K200" s="316"/>
    </row>
    <row r="201" spans="2:11" ht="15" customHeight="1">
      <c r="B201" s="295"/>
      <c r="C201" s="301"/>
      <c r="D201" s="275"/>
      <c r="E201" s="275"/>
      <c r="F201" s="294" t="s">
        <v>46</v>
      </c>
      <c r="G201" s="275"/>
      <c r="H201" s="386" t="s">
        <v>1037</v>
      </c>
      <c r="I201" s="386"/>
      <c r="J201" s="386"/>
      <c r="K201" s="316"/>
    </row>
    <row r="202" spans="2:11" ht="15" customHeight="1">
      <c r="B202" s="295"/>
      <c r="C202" s="301"/>
      <c r="D202" s="275"/>
      <c r="E202" s="275"/>
      <c r="F202" s="294" t="s">
        <v>49</v>
      </c>
      <c r="G202" s="275"/>
      <c r="H202" s="386" t="s">
        <v>1038</v>
      </c>
      <c r="I202" s="386"/>
      <c r="J202" s="386"/>
      <c r="K202" s="316"/>
    </row>
    <row r="203" spans="2:11" ht="15" customHeight="1">
      <c r="B203" s="295"/>
      <c r="C203" s="275"/>
      <c r="D203" s="275"/>
      <c r="E203" s="275"/>
      <c r="F203" s="294" t="s">
        <v>47</v>
      </c>
      <c r="G203" s="275"/>
      <c r="H203" s="386" t="s">
        <v>1039</v>
      </c>
      <c r="I203" s="386"/>
      <c r="J203" s="386"/>
      <c r="K203" s="316"/>
    </row>
    <row r="204" spans="2:11" ht="15" customHeight="1">
      <c r="B204" s="295"/>
      <c r="C204" s="275"/>
      <c r="D204" s="275"/>
      <c r="E204" s="275"/>
      <c r="F204" s="294" t="s">
        <v>48</v>
      </c>
      <c r="G204" s="275"/>
      <c r="H204" s="386" t="s">
        <v>1040</v>
      </c>
      <c r="I204" s="386"/>
      <c r="J204" s="386"/>
      <c r="K204" s="316"/>
    </row>
    <row r="205" spans="2:11" ht="15" customHeight="1">
      <c r="B205" s="295"/>
      <c r="C205" s="275"/>
      <c r="D205" s="275"/>
      <c r="E205" s="275"/>
      <c r="F205" s="294"/>
      <c r="G205" s="275"/>
      <c r="H205" s="275"/>
      <c r="I205" s="275"/>
      <c r="J205" s="275"/>
      <c r="K205" s="316"/>
    </row>
    <row r="206" spans="2:11" ht="15" customHeight="1">
      <c r="B206" s="295"/>
      <c r="C206" s="275" t="s">
        <v>981</v>
      </c>
      <c r="D206" s="275"/>
      <c r="E206" s="275"/>
      <c r="F206" s="294" t="s">
        <v>81</v>
      </c>
      <c r="G206" s="275"/>
      <c r="H206" s="386" t="s">
        <v>1041</v>
      </c>
      <c r="I206" s="386"/>
      <c r="J206" s="386"/>
      <c r="K206" s="316"/>
    </row>
    <row r="207" spans="2:11" ht="15" customHeight="1">
      <c r="B207" s="295"/>
      <c r="C207" s="301"/>
      <c r="D207" s="275"/>
      <c r="E207" s="275"/>
      <c r="F207" s="294" t="s">
        <v>878</v>
      </c>
      <c r="G207" s="275"/>
      <c r="H207" s="386" t="s">
        <v>879</v>
      </c>
      <c r="I207" s="386"/>
      <c r="J207" s="386"/>
      <c r="K207" s="316"/>
    </row>
    <row r="208" spans="2:11" ht="15" customHeight="1">
      <c r="B208" s="295"/>
      <c r="C208" s="275"/>
      <c r="D208" s="275"/>
      <c r="E208" s="275"/>
      <c r="F208" s="294" t="s">
        <v>876</v>
      </c>
      <c r="G208" s="275"/>
      <c r="H208" s="386" t="s">
        <v>1042</v>
      </c>
      <c r="I208" s="386"/>
      <c r="J208" s="386"/>
      <c r="K208" s="316"/>
    </row>
    <row r="209" spans="2:11" ht="15" customHeight="1">
      <c r="B209" s="333"/>
      <c r="C209" s="301"/>
      <c r="D209" s="301"/>
      <c r="E209" s="301"/>
      <c r="F209" s="294" t="s">
        <v>880</v>
      </c>
      <c r="G209" s="280"/>
      <c r="H209" s="387" t="s">
        <v>881</v>
      </c>
      <c r="I209" s="387"/>
      <c r="J209" s="387"/>
      <c r="K209" s="334"/>
    </row>
    <row r="210" spans="2:11" ht="15" customHeight="1">
      <c r="B210" s="333"/>
      <c r="C210" s="301"/>
      <c r="D210" s="301"/>
      <c r="E210" s="301"/>
      <c r="F210" s="294" t="s">
        <v>882</v>
      </c>
      <c r="G210" s="280"/>
      <c r="H210" s="387" t="s">
        <v>1043</v>
      </c>
      <c r="I210" s="387"/>
      <c r="J210" s="387"/>
      <c r="K210" s="334"/>
    </row>
    <row r="211" spans="2:11" ht="15" customHeight="1">
      <c r="B211" s="333"/>
      <c r="C211" s="301"/>
      <c r="D211" s="301"/>
      <c r="E211" s="301"/>
      <c r="F211" s="335"/>
      <c r="G211" s="280"/>
      <c r="H211" s="336"/>
      <c r="I211" s="336"/>
      <c r="J211" s="336"/>
      <c r="K211" s="334"/>
    </row>
    <row r="212" spans="2:11" ht="15" customHeight="1">
      <c r="B212" s="333"/>
      <c r="C212" s="275" t="s">
        <v>1005</v>
      </c>
      <c r="D212" s="301"/>
      <c r="E212" s="301"/>
      <c r="F212" s="294">
        <v>1</v>
      </c>
      <c r="G212" s="280"/>
      <c r="H212" s="387" t="s">
        <v>1044</v>
      </c>
      <c r="I212" s="387"/>
      <c r="J212" s="387"/>
      <c r="K212" s="334"/>
    </row>
    <row r="213" spans="2:11" ht="15" customHeight="1">
      <c r="B213" s="333"/>
      <c r="C213" s="301"/>
      <c r="D213" s="301"/>
      <c r="E213" s="301"/>
      <c r="F213" s="294">
        <v>2</v>
      </c>
      <c r="G213" s="280"/>
      <c r="H213" s="387" t="s">
        <v>1045</v>
      </c>
      <c r="I213" s="387"/>
      <c r="J213" s="387"/>
      <c r="K213" s="334"/>
    </row>
    <row r="214" spans="2:11" ht="15" customHeight="1">
      <c r="B214" s="333"/>
      <c r="C214" s="301"/>
      <c r="D214" s="301"/>
      <c r="E214" s="301"/>
      <c r="F214" s="294">
        <v>3</v>
      </c>
      <c r="G214" s="280"/>
      <c r="H214" s="387" t="s">
        <v>1046</v>
      </c>
      <c r="I214" s="387"/>
      <c r="J214" s="387"/>
      <c r="K214" s="334"/>
    </row>
    <row r="215" spans="2:11" ht="15" customHeight="1">
      <c r="B215" s="333"/>
      <c r="C215" s="301"/>
      <c r="D215" s="301"/>
      <c r="E215" s="301"/>
      <c r="F215" s="294">
        <v>4</v>
      </c>
      <c r="G215" s="280"/>
      <c r="H215" s="387" t="s">
        <v>1047</v>
      </c>
      <c r="I215" s="387"/>
      <c r="J215" s="387"/>
      <c r="K215" s="334"/>
    </row>
    <row r="216" spans="2:11" ht="12.75" customHeight="1">
      <c r="B216" s="337"/>
      <c r="C216" s="338"/>
      <c r="D216" s="338"/>
      <c r="E216" s="338"/>
      <c r="F216" s="338"/>
      <c r="G216" s="338"/>
      <c r="H216" s="338"/>
      <c r="I216" s="338"/>
      <c r="J216" s="338"/>
      <c r="K216" s="339"/>
    </row>
  </sheetData>
  <sheetProtection algorithmName="SHA-512" hashValue="p2U2uRYfMeNH2a+W5lGMk5VljNc6tGLud9FmvUUUg8P6QHr4c1by3aBikESAoGz9CWoGgioVZYX0U5nCsdQMvQ==" saltValue="jeBhdXFfx/o5H/mN4JRP+Q=="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82</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112</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ROUND(SUM(BE80:BE94), 2)</f>
        <v>0</v>
      </c>
      <c r="G30" s="41"/>
      <c r="H30" s="41"/>
      <c r="I30" s="130">
        <v>0.21</v>
      </c>
      <c r="J30" s="129">
        <f>ROUND(ROUND((SUM(BE80:BE94)), 2)*I30, 2)</f>
        <v>0</v>
      </c>
      <c r="K30" s="44"/>
    </row>
    <row r="31" spans="2:11" s="1" customFormat="1" ht="14.45" customHeight="1">
      <c r="B31" s="40"/>
      <c r="C31" s="41"/>
      <c r="D31" s="41"/>
      <c r="E31" s="48" t="s">
        <v>46</v>
      </c>
      <c r="F31" s="129">
        <f>ROUND(SUM(BF80:BF94), 2)</f>
        <v>0</v>
      </c>
      <c r="G31" s="41"/>
      <c r="H31" s="41"/>
      <c r="I31" s="130">
        <v>0.15</v>
      </c>
      <c r="J31" s="129">
        <f>ROUND(ROUND((SUM(BF80:BF94)), 2)*I31, 2)</f>
        <v>0</v>
      </c>
      <c r="K31" s="44"/>
    </row>
    <row r="32" spans="2:11" s="1" customFormat="1" ht="14.45" hidden="1" customHeight="1">
      <c r="B32" s="40"/>
      <c r="C32" s="41"/>
      <c r="D32" s="41"/>
      <c r="E32" s="48" t="s">
        <v>47</v>
      </c>
      <c r="F32" s="129">
        <f>ROUND(SUM(BG80:BG94), 2)</f>
        <v>0</v>
      </c>
      <c r="G32" s="41"/>
      <c r="H32" s="41"/>
      <c r="I32" s="130">
        <v>0.21</v>
      </c>
      <c r="J32" s="129">
        <v>0</v>
      </c>
      <c r="K32" s="44"/>
    </row>
    <row r="33" spans="2:11" s="1" customFormat="1" ht="14.45" hidden="1" customHeight="1">
      <c r="B33" s="40"/>
      <c r="C33" s="41"/>
      <c r="D33" s="41"/>
      <c r="E33" s="48" t="s">
        <v>48</v>
      </c>
      <c r="F33" s="129">
        <f>ROUND(SUM(BH80:BH94), 2)</f>
        <v>0</v>
      </c>
      <c r="G33" s="41"/>
      <c r="H33" s="41"/>
      <c r="I33" s="130">
        <v>0.15</v>
      </c>
      <c r="J33" s="129">
        <v>0</v>
      </c>
      <c r="K33" s="44"/>
    </row>
    <row r="34" spans="2:11" s="1" customFormat="1" ht="14.45" hidden="1" customHeight="1">
      <c r="B34" s="40"/>
      <c r="C34" s="41"/>
      <c r="D34" s="41"/>
      <c r="E34" s="48" t="s">
        <v>49</v>
      </c>
      <c r="F34" s="129">
        <f>ROUND(SUM(BI80:BI94),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001 - Ostatní a vedlejší náklady</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J80</f>
        <v>0</v>
      </c>
      <c r="K56" s="44"/>
      <c r="AU56" s="23" t="s">
        <v>117</v>
      </c>
    </row>
    <row r="57" spans="2:47" s="7" customFormat="1" ht="24.95" customHeight="1">
      <c r="B57" s="148"/>
      <c r="C57" s="149"/>
      <c r="D57" s="150" t="s">
        <v>118</v>
      </c>
      <c r="E57" s="151"/>
      <c r="F57" s="151"/>
      <c r="G57" s="151"/>
      <c r="H57" s="151"/>
      <c r="I57" s="152"/>
      <c r="J57" s="153">
        <f>J81</f>
        <v>0</v>
      </c>
      <c r="K57" s="154"/>
    </row>
    <row r="58" spans="2:47" s="8" customFormat="1" ht="19.899999999999999" customHeight="1">
      <c r="B58" s="155"/>
      <c r="C58" s="156"/>
      <c r="D58" s="157" t="s">
        <v>119</v>
      </c>
      <c r="E58" s="158"/>
      <c r="F58" s="158"/>
      <c r="G58" s="158"/>
      <c r="H58" s="158"/>
      <c r="I58" s="159"/>
      <c r="J58" s="160">
        <f>J82</f>
        <v>0</v>
      </c>
      <c r="K58" s="161"/>
    </row>
    <row r="59" spans="2:47" s="8" customFormat="1" ht="19.899999999999999" customHeight="1">
      <c r="B59" s="155"/>
      <c r="C59" s="156"/>
      <c r="D59" s="157" t="s">
        <v>120</v>
      </c>
      <c r="E59" s="158"/>
      <c r="F59" s="158"/>
      <c r="G59" s="158"/>
      <c r="H59" s="158"/>
      <c r="I59" s="159"/>
      <c r="J59" s="160">
        <f>J88</f>
        <v>0</v>
      </c>
      <c r="K59" s="161"/>
    </row>
    <row r="60" spans="2:47" s="8" customFormat="1" ht="19.899999999999999" customHeight="1">
      <c r="B60" s="155"/>
      <c r="C60" s="156"/>
      <c r="D60" s="157" t="s">
        <v>121</v>
      </c>
      <c r="E60" s="158"/>
      <c r="F60" s="158"/>
      <c r="G60" s="158"/>
      <c r="H60" s="158"/>
      <c r="I60" s="159"/>
      <c r="J60" s="160">
        <f>J92</f>
        <v>0</v>
      </c>
      <c r="K60" s="161"/>
    </row>
    <row r="61" spans="2:47" s="1" customFormat="1" ht="21.75" customHeight="1">
      <c r="B61" s="40"/>
      <c r="C61" s="41"/>
      <c r="D61" s="41"/>
      <c r="E61" s="41"/>
      <c r="F61" s="41"/>
      <c r="G61" s="41"/>
      <c r="H61" s="41"/>
      <c r="I61" s="117"/>
      <c r="J61" s="41"/>
      <c r="K61" s="44"/>
    </row>
    <row r="62" spans="2:47" s="1" customFormat="1" ht="6.95" customHeight="1">
      <c r="B62" s="55"/>
      <c r="C62" s="56"/>
      <c r="D62" s="56"/>
      <c r="E62" s="56"/>
      <c r="F62" s="56"/>
      <c r="G62" s="56"/>
      <c r="H62" s="56"/>
      <c r="I62" s="138"/>
      <c r="J62" s="56"/>
      <c r="K62" s="57"/>
    </row>
    <row r="66" spans="2:63" s="1" customFormat="1" ht="6.95" customHeight="1">
      <c r="B66" s="58"/>
      <c r="C66" s="59"/>
      <c r="D66" s="59"/>
      <c r="E66" s="59"/>
      <c r="F66" s="59"/>
      <c r="G66" s="59"/>
      <c r="H66" s="59"/>
      <c r="I66" s="141"/>
      <c r="J66" s="59"/>
      <c r="K66" s="59"/>
      <c r="L66" s="60"/>
    </row>
    <row r="67" spans="2:63" s="1" customFormat="1" ht="36.950000000000003" customHeight="1">
      <c r="B67" s="40"/>
      <c r="C67" s="61" t="s">
        <v>122</v>
      </c>
      <c r="D67" s="62"/>
      <c r="E67" s="62"/>
      <c r="F67" s="62"/>
      <c r="G67" s="62"/>
      <c r="H67" s="62"/>
      <c r="I67" s="162"/>
      <c r="J67" s="62"/>
      <c r="K67" s="62"/>
      <c r="L67" s="60"/>
    </row>
    <row r="68" spans="2:63" s="1" customFormat="1" ht="6.95" customHeight="1">
      <c r="B68" s="40"/>
      <c r="C68" s="62"/>
      <c r="D68" s="62"/>
      <c r="E68" s="62"/>
      <c r="F68" s="62"/>
      <c r="G68" s="62"/>
      <c r="H68" s="62"/>
      <c r="I68" s="162"/>
      <c r="J68" s="62"/>
      <c r="K68" s="62"/>
      <c r="L68" s="60"/>
    </row>
    <row r="69" spans="2:63" s="1" customFormat="1" ht="14.45" customHeight="1">
      <c r="B69" s="40"/>
      <c r="C69" s="64" t="s">
        <v>18</v>
      </c>
      <c r="D69" s="62"/>
      <c r="E69" s="62"/>
      <c r="F69" s="62"/>
      <c r="G69" s="62"/>
      <c r="H69" s="62"/>
      <c r="I69" s="162"/>
      <c r="J69" s="62"/>
      <c r="K69" s="62"/>
      <c r="L69" s="60"/>
    </row>
    <row r="70" spans="2:63" s="1" customFormat="1" ht="22.5" customHeight="1">
      <c r="B70" s="40"/>
      <c r="C70" s="62"/>
      <c r="D70" s="62"/>
      <c r="E70" s="382" t="str">
        <f>E7</f>
        <v>Přestavba obslužné panelové komunikace, Kamenné Žehrovice</v>
      </c>
      <c r="F70" s="383"/>
      <c r="G70" s="383"/>
      <c r="H70" s="383"/>
      <c r="I70" s="162"/>
      <c r="J70" s="62"/>
      <c r="K70" s="62"/>
      <c r="L70" s="60"/>
    </row>
    <row r="71" spans="2:63" s="1" customFormat="1" ht="14.45" customHeight="1">
      <c r="B71" s="40"/>
      <c r="C71" s="64" t="s">
        <v>111</v>
      </c>
      <c r="D71" s="62"/>
      <c r="E71" s="62"/>
      <c r="F71" s="62"/>
      <c r="G71" s="62"/>
      <c r="H71" s="62"/>
      <c r="I71" s="162"/>
      <c r="J71" s="62"/>
      <c r="K71" s="62"/>
      <c r="L71" s="60"/>
    </row>
    <row r="72" spans="2:63" s="1" customFormat="1" ht="23.25" customHeight="1">
      <c r="B72" s="40"/>
      <c r="C72" s="62"/>
      <c r="D72" s="62"/>
      <c r="E72" s="358" t="str">
        <f>E9</f>
        <v>SO 001 - Ostatní a vedlejší náklady</v>
      </c>
      <c r="F72" s="384"/>
      <c r="G72" s="384"/>
      <c r="H72" s="384"/>
      <c r="I72" s="162"/>
      <c r="J72" s="62"/>
      <c r="K72" s="62"/>
      <c r="L72" s="60"/>
    </row>
    <row r="73" spans="2:63" s="1" customFormat="1" ht="6.95" customHeight="1">
      <c r="B73" s="40"/>
      <c r="C73" s="62"/>
      <c r="D73" s="62"/>
      <c r="E73" s="62"/>
      <c r="F73" s="62"/>
      <c r="G73" s="62"/>
      <c r="H73" s="62"/>
      <c r="I73" s="162"/>
      <c r="J73" s="62"/>
      <c r="K73" s="62"/>
      <c r="L73" s="60"/>
    </row>
    <row r="74" spans="2:63" s="1" customFormat="1" ht="18" customHeight="1">
      <c r="B74" s="40"/>
      <c r="C74" s="64" t="s">
        <v>25</v>
      </c>
      <c r="D74" s="62"/>
      <c r="E74" s="62"/>
      <c r="F74" s="163" t="str">
        <f>F12</f>
        <v xml:space="preserve"> </v>
      </c>
      <c r="G74" s="62"/>
      <c r="H74" s="62"/>
      <c r="I74" s="164" t="s">
        <v>27</v>
      </c>
      <c r="J74" s="72" t="str">
        <f>IF(J12="","",J12)</f>
        <v>16.02.2015</v>
      </c>
      <c r="K74" s="62"/>
      <c r="L74" s="60"/>
    </row>
    <row r="75" spans="2:63" s="1" customFormat="1" ht="6.95" customHeight="1">
      <c r="B75" s="40"/>
      <c r="C75" s="62"/>
      <c r="D75" s="62"/>
      <c r="E75" s="62"/>
      <c r="F75" s="62"/>
      <c r="G75" s="62"/>
      <c r="H75" s="62"/>
      <c r="I75" s="162"/>
      <c r="J75" s="62"/>
      <c r="K75" s="62"/>
      <c r="L75" s="60"/>
    </row>
    <row r="76" spans="2:63" s="1" customFormat="1">
      <c r="B76" s="40"/>
      <c r="C76" s="64" t="s">
        <v>31</v>
      </c>
      <c r="D76" s="62"/>
      <c r="E76" s="62"/>
      <c r="F76" s="163" t="str">
        <f>E15</f>
        <v xml:space="preserve"> </v>
      </c>
      <c r="G76" s="62"/>
      <c r="H76" s="62"/>
      <c r="I76" s="164" t="s">
        <v>36</v>
      </c>
      <c r="J76" s="163" t="str">
        <f>E21</f>
        <v xml:space="preserve"> </v>
      </c>
      <c r="K76" s="62"/>
      <c r="L76" s="60"/>
    </row>
    <row r="77" spans="2:63" s="1" customFormat="1" ht="14.45" customHeight="1">
      <c r="B77" s="40"/>
      <c r="C77" s="64" t="s">
        <v>34</v>
      </c>
      <c r="D77" s="62"/>
      <c r="E77" s="62"/>
      <c r="F77" s="163" t="str">
        <f>IF(E18="","",E18)</f>
        <v/>
      </c>
      <c r="G77" s="62"/>
      <c r="H77" s="62"/>
      <c r="I77" s="162"/>
      <c r="J77" s="62"/>
      <c r="K77" s="62"/>
      <c r="L77" s="60"/>
    </row>
    <row r="78" spans="2:63" s="1" customFormat="1" ht="10.35" customHeight="1">
      <c r="B78" s="40"/>
      <c r="C78" s="62"/>
      <c r="D78" s="62"/>
      <c r="E78" s="62"/>
      <c r="F78" s="62"/>
      <c r="G78" s="62"/>
      <c r="H78" s="62"/>
      <c r="I78" s="162"/>
      <c r="J78" s="62"/>
      <c r="K78" s="62"/>
      <c r="L78" s="60"/>
    </row>
    <row r="79" spans="2:63" s="9" customFormat="1" ht="29.25" customHeight="1">
      <c r="B79" s="165"/>
      <c r="C79" s="166" t="s">
        <v>123</v>
      </c>
      <c r="D79" s="167" t="s">
        <v>59</v>
      </c>
      <c r="E79" s="167" t="s">
        <v>55</v>
      </c>
      <c r="F79" s="167" t="s">
        <v>124</v>
      </c>
      <c r="G79" s="167" t="s">
        <v>125</v>
      </c>
      <c r="H79" s="167" t="s">
        <v>126</v>
      </c>
      <c r="I79" s="168" t="s">
        <v>127</v>
      </c>
      <c r="J79" s="167" t="s">
        <v>115</v>
      </c>
      <c r="K79" s="169" t="s">
        <v>128</v>
      </c>
      <c r="L79" s="170"/>
      <c r="M79" s="80" t="s">
        <v>129</v>
      </c>
      <c r="N79" s="81" t="s">
        <v>44</v>
      </c>
      <c r="O79" s="81" t="s">
        <v>130</v>
      </c>
      <c r="P79" s="81" t="s">
        <v>131</v>
      </c>
      <c r="Q79" s="81" t="s">
        <v>132</v>
      </c>
      <c r="R79" s="81" t="s">
        <v>133</v>
      </c>
      <c r="S79" s="81" t="s">
        <v>134</v>
      </c>
      <c r="T79" s="82" t="s">
        <v>135</v>
      </c>
    </row>
    <row r="80" spans="2:63" s="1" customFormat="1" ht="29.25" customHeight="1">
      <c r="B80" s="40"/>
      <c r="C80" s="86" t="s">
        <v>116</v>
      </c>
      <c r="D80" s="62"/>
      <c r="E80" s="62"/>
      <c r="F80" s="62"/>
      <c r="G80" s="62"/>
      <c r="H80" s="62"/>
      <c r="I80" s="162"/>
      <c r="J80" s="171">
        <f>BK80</f>
        <v>0</v>
      </c>
      <c r="K80" s="62"/>
      <c r="L80" s="60"/>
      <c r="M80" s="83"/>
      <c r="N80" s="84"/>
      <c r="O80" s="84"/>
      <c r="P80" s="172">
        <f>P81</f>
        <v>0</v>
      </c>
      <c r="Q80" s="84"/>
      <c r="R80" s="172">
        <f>R81</f>
        <v>0</v>
      </c>
      <c r="S80" s="84"/>
      <c r="T80" s="173">
        <f>T81</f>
        <v>0</v>
      </c>
      <c r="AT80" s="23" t="s">
        <v>73</v>
      </c>
      <c r="AU80" s="23" t="s">
        <v>117</v>
      </c>
      <c r="BK80" s="174">
        <f>BK81</f>
        <v>0</v>
      </c>
    </row>
    <row r="81" spans="2:65" s="10" customFormat="1" ht="37.35" customHeight="1">
      <c r="B81" s="175"/>
      <c r="C81" s="176"/>
      <c r="D81" s="177" t="s">
        <v>73</v>
      </c>
      <c r="E81" s="178" t="s">
        <v>136</v>
      </c>
      <c r="F81" s="178" t="s">
        <v>137</v>
      </c>
      <c r="G81" s="176"/>
      <c r="H81" s="176"/>
      <c r="I81" s="179"/>
      <c r="J81" s="180">
        <f>BK81</f>
        <v>0</v>
      </c>
      <c r="K81" s="176"/>
      <c r="L81" s="181"/>
      <c r="M81" s="182"/>
      <c r="N81" s="183"/>
      <c r="O81" s="183"/>
      <c r="P81" s="184">
        <f>P82+P88+P92</f>
        <v>0</v>
      </c>
      <c r="Q81" s="183"/>
      <c r="R81" s="184">
        <f>R82+R88+R92</f>
        <v>0</v>
      </c>
      <c r="S81" s="183"/>
      <c r="T81" s="185">
        <f>T82+T88+T92</f>
        <v>0</v>
      </c>
      <c r="AR81" s="186" t="s">
        <v>138</v>
      </c>
      <c r="AT81" s="187" t="s">
        <v>73</v>
      </c>
      <c r="AU81" s="187" t="s">
        <v>74</v>
      </c>
      <c r="AY81" s="186" t="s">
        <v>139</v>
      </c>
      <c r="BK81" s="188">
        <f>BK82+BK88+BK92</f>
        <v>0</v>
      </c>
    </row>
    <row r="82" spans="2:65" s="10" customFormat="1" ht="19.899999999999999" customHeight="1">
      <c r="B82" s="175"/>
      <c r="C82" s="176"/>
      <c r="D82" s="189" t="s">
        <v>73</v>
      </c>
      <c r="E82" s="190" t="s">
        <v>140</v>
      </c>
      <c r="F82" s="190" t="s">
        <v>141</v>
      </c>
      <c r="G82" s="176"/>
      <c r="H82" s="176"/>
      <c r="I82" s="179"/>
      <c r="J82" s="191">
        <f>BK82</f>
        <v>0</v>
      </c>
      <c r="K82" s="176"/>
      <c r="L82" s="181"/>
      <c r="M82" s="182"/>
      <c r="N82" s="183"/>
      <c r="O82" s="183"/>
      <c r="P82" s="184">
        <f>SUM(P83:P87)</f>
        <v>0</v>
      </c>
      <c r="Q82" s="183"/>
      <c r="R82" s="184">
        <f>SUM(R83:R87)</f>
        <v>0</v>
      </c>
      <c r="S82" s="183"/>
      <c r="T82" s="185">
        <f>SUM(T83:T87)</f>
        <v>0</v>
      </c>
      <c r="AR82" s="186" t="s">
        <v>138</v>
      </c>
      <c r="AT82" s="187" t="s">
        <v>73</v>
      </c>
      <c r="AU82" s="187" t="s">
        <v>24</v>
      </c>
      <c r="AY82" s="186" t="s">
        <v>139</v>
      </c>
      <c r="BK82" s="188">
        <f>SUM(BK83:BK87)</f>
        <v>0</v>
      </c>
    </row>
    <row r="83" spans="2:65" s="1" customFormat="1" ht="31.5" customHeight="1">
      <c r="B83" s="40"/>
      <c r="C83" s="192" t="s">
        <v>24</v>
      </c>
      <c r="D83" s="192" t="s">
        <v>142</v>
      </c>
      <c r="E83" s="193" t="s">
        <v>143</v>
      </c>
      <c r="F83" s="194" t="s">
        <v>144</v>
      </c>
      <c r="G83" s="195" t="s">
        <v>145</v>
      </c>
      <c r="H83" s="196">
        <v>1</v>
      </c>
      <c r="I83" s="197"/>
      <c r="J83" s="198">
        <f>ROUND(I83*H83,2)</f>
        <v>0</v>
      </c>
      <c r="K83" s="194" t="s">
        <v>146</v>
      </c>
      <c r="L83" s="60"/>
      <c r="M83" s="199" t="s">
        <v>22</v>
      </c>
      <c r="N83" s="200" t="s">
        <v>45</v>
      </c>
      <c r="O83" s="41"/>
      <c r="P83" s="201">
        <f>O83*H83</f>
        <v>0</v>
      </c>
      <c r="Q83" s="201">
        <v>0</v>
      </c>
      <c r="R83" s="201">
        <f>Q83*H83</f>
        <v>0</v>
      </c>
      <c r="S83" s="201">
        <v>0</v>
      </c>
      <c r="T83" s="202">
        <f>S83*H83</f>
        <v>0</v>
      </c>
      <c r="AR83" s="23" t="s">
        <v>147</v>
      </c>
      <c r="AT83" s="23" t="s">
        <v>142</v>
      </c>
      <c r="AU83" s="23" t="s">
        <v>83</v>
      </c>
      <c r="AY83" s="23" t="s">
        <v>139</v>
      </c>
      <c r="BE83" s="203">
        <f>IF(N83="základní",J83,0)</f>
        <v>0</v>
      </c>
      <c r="BF83" s="203">
        <f>IF(N83="snížená",J83,0)</f>
        <v>0</v>
      </c>
      <c r="BG83" s="203">
        <f>IF(N83="zákl. přenesená",J83,0)</f>
        <v>0</v>
      </c>
      <c r="BH83" s="203">
        <f>IF(N83="sníž. přenesená",J83,0)</f>
        <v>0</v>
      </c>
      <c r="BI83" s="203">
        <f>IF(N83="nulová",J83,0)</f>
        <v>0</v>
      </c>
      <c r="BJ83" s="23" t="s">
        <v>24</v>
      </c>
      <c r="BK83" s="203">
        <f>ROUND(I83*H83,2)</f>
        <v>0</v>
      </c>
      <c r="BL83" s="23" t="s">
        <v>147</v>
      </c>
      <c r="BM83" s="23" t="s">
        <v>148</v>
      </c>
    </row>
    <row r="84" spans="2:65" s="1" customFormat="1" ht="22.5" customHeight="1">
      <c r="B84" s="40"/>
      <c r="C84" s="192" t="s">
        <v>83</v>
      </c>
      <c r="D84" s="192" t="s">
        <v>142</v>
      </c>
      <c r="E84" s="193" t="s">
        <v>149</v>
      </c>
      <c r="F84" s="194" t="s">
        <v>150</v>
      </c>
      <c r="G84" s="195" t="s">
        <v>145</v>
      </c>
      <c r="H84" s="196">
        <v>1</v>
      </c>
      <c r="I84" s="197"/>
      <c r="J84" s="198">
        <f>ROUND(I84*H84,2)</f>
        <v>0</v>
      </c>
      <c r="K84" s="194" t="s">
        <v>146</v>
      </c>
      <c r="L84" s="60"/>
      <c r="M84" s="199" t="s">
        <v>22</v>
      </c>
      <c r="N84" s="200" t="s">
        <v>45</v>
      </c>
      <c r="O84" s="41"/>
      <c r="P84" s="201">
        <f>O84*H84</f>
        <v>0</v>
      </c>
      <c r="Q84" s="201">
        <v>0</v>
      </c>
      <c r="R84" s="201">
        <f>Q84*H84</f>
        <v>0</v>
      </c>
      <c r="S84" s="201">
        <v>0</v>
      </c>
      <c r="T84" s="202">
        <f>S84*H84</f>
        <v>0</v>
      </c>
      <c r="AR84" s="23" t="s">
        <v>147</v>
      </c>
      <c r="AT84" s="23" t="s">
        <v>142</v>
      </c>
      <c r="AU84" s="23" t="s">
        <v>83</v>
      </c>
      <c r="AY84" s="23" t="s">
        <v>139</v>
      </c>
      <c r="BE84" s="203">
        <f>IF(N84="základní",J84,0)</f>
        <v>0</v>
      </c>
      <c r="BF84" s="203">
        <f>IF(N84="snížená",J84,0)</f>
        <v>0</v>
      </c>
      <c r="BG84" s="203">
        <f>IF(N84="zákl. přenesená",J84,0)</f>
        <v>0</v>
      </c>
      <c r="BH84" s="203">
        <f>IF(N84="sníž. přenesená",J84,0)</f>
        <v>0</v>
      </c>
      <c r="BI84" s="203">
        <f>IF(N84="nulová",J84,0)</f>
        <v>0</v>
      </c>
      <c r="BJ84" s="23" t="s">
        <v>24</v>
      </c>
      <c r="BK84" s="203">
        <f>ROUND(I84*H84,2)</f>
        <v>0</v>
      </c>
      <c r="BL84" s="23" t="s">
        <v>147</v>
      </c>
      <c r="BM84" s="23" t="s">
        <v>151</v>
      </c>
    </row>
    <row r="85" spans="2:65" s="1" customFormat="1" ht="31.5" customHeight="1">
      <c r="B85" s="40"/>
      <c r="C85" s="192" t="s">
        <v>152</v>
      </c>
      <c r="D85" s="192" t="s">
        <v>142</v>
      </c>
      <c r="E85" s="193" t="s">
        <v>153</v>
      </c>
      <c r="F85" s="194" t="s">
        <v>154</v>
      </c>
      <c r="G85" s="195" t="s">
        <v>145</v>
      </c>
      <c r="H85" s="196">
        <v>1</v>
      </c>
      <c r="I85" s="197"/>
      <c r="J85" s="198">
        <f>ROUND(I85*H85,2)</f>
        <v>0</v>
      </c>
      <c r="K85" s="194" t="s">
        <v>146</v>
      </c>
      <c r="L85" s="60"/>
      <c r="M85" s="199" t="s">
        <v>22</v>
      </c>
      <c r="N85" s="200" t="s">
        <v>45</v>
      </c>
      <c r="O85" s="41"/>
      <c r="P85" s="201">
        <f>O85*H85</f>
        <v>0</v>
      </c>
      <c r="Q85" s="201">
        <v>0</v>
      </c>
      <c r="R85" s="201">
        <f>Q85*H85</f>
        <v>0</v>
      </c>
      <c r="S85" s="201">
        <v>0</v>
      </c>
      <c r="T85" s="202">
        <f>S85*H85</f>
        <v>0</v>
      </c>
      <c r="AR85" s="23" t="s">
        <v>147</v>
      </c>
      <c r="AT85" s="23" t="s">
        <v>142</v>
      </c>
      <c r="AU85" s="23" t="s">
        <v>83</v>
      </c>
      <c r="AY85" s="23" t="s">
        <v>139</v>
      </c>
      <c r="BE85" s="203">
        <f>IF(N85="základní",J85,0)</f>
        <v>0</v>
      </c>
      <c r="BF85" s="203">
        <f>IF(N85="snížená",J85,0)</f>
        <v>0</v>
      </c>
      <c r="BG85" s="203">
        <f>IF(N85="zákl. přenesená",J85,0)</f>
        <v>0</v>
      </c>
      <c r="BH85" s="203">
        <f>IF(N85="sníž. přenesená",J85,0)</f>
        <v>0</v>
      </c>
      <c r="BI85" s="203">
        <f>IF(N85="nulová",J85,0)</f>
        <v>0</v>
      </c>
      <c r="BJ85" s="23" t="s">
        <v>24</v>
      </c>
      <c r="BK85" s="203">
        <f>ROUND(I85*H85,2)</f>
        <v>0</v>
      </c>
      <c r="BL85" s="23" t="s">
        <v>147</v>
      </c>
      <c r="BM85" s="23" t="s">
        <v>155</v>
      </c>
    </row>
    <row r="86" spans="2:65" s="11" customFormat="1" ht="13.5">
      <c r="B86" s="204"/>
      <c r="C86" s="205"/>
      <c r="D86" s="206" t="s">
        <v>156</v>
      </c>
      <c r="E86" s="207" t="s">
        <v>22</v>
      </c>
      <c r="F86" s="208" t="s">
        <v>157</v>
      </c>
      <c r="G86" s="205"/>
      <c r="H86" s="209">
        <v>1</v>
      </c>
      <c r="I86" s="210"/>
      <c r="J86" s="205"/>
      <c r="K86" s="205"/>
      <c r="L86" s="211"/>
      <c r="M86" s="212"/>
      <c r="N86" s="213"/>
      <c r="O86" s="213"/>
      <c r="P86" s="213"/>
      <c r="Q86" s="213"/>
      <c r="R86" s="213"/>
      <c r="S86" s="213"/>
      <c r="T86" s="214"/>
      <c r="AT86" s="215" t="s">
        <v>156</v>
      </c>
      <c r="AU86" s="215" t="s">
        <v>83</v>
      </c>
      <c r="AV86" s="11" t="s">
        <v>83</v>
      </c>
      <c r="AW86" s="11" t="s">
        <v>37</v>
      </c>
      <c r="AX86" s="11" t="s">
        <v>24</v>
      </c>
      <c r="AY86" s="215" t="s">
        <v>139</v>
      </c>
    </row>
    <row r="87" spans="2:65" s="1" customFormat="1" ht="31.5" customHeight="1">
      <c r="B87" s="40"/>
      <c r="C87" s="192" t="s">
        <v>158</v>
      </c>
      <c r="D87" s="192" t="s">
        <v>142</v>
      </c>
      <c r="E87" s="193" t="s">
        <v>159</v>
      </c>
      <c r="F87" s="194" t="s">
        <v>160</v>
      </c>
      <c r="G87" s="195" t="s">
        <v>145</v>
      </c>
      <c r="H87" s="196">
        <v>1</v>
      </c>
      <c r="I87" s="197"/>
      <c r="J87" s="198">
        <f>ROUND(I87*H87,2)</f>
        <v>0</v>
      </c>
      <c r="K87" s="194" t="s">
        <v>146</v>
      </c>
      <c r="L87" s="60"/>
      <c r="M87" s="199" t="s">
        <v>22</v>
      </c>
      <c r="N87" s="200" t="s">
        <v>45</v>
      </c>
      <c r="O87" s="41"/>
      <c r="P87" s="201">
        <f>O87*H87</f>
        <v>0</v>
      </c>
      <c r="Q87" s="201">
        <v>0</v>
      </c>
      <c r="R87" s="201">
        <f>Q87*H87</f>
        <v>0</v>
      </c>
      <c r="S87" s="201">
        <v>0</v>
      </c>
      <c r="T87" s="202">
        <f>S87*H87</f>
        <v>0</v>
      </c>
      <c r="AR87" s="23" t="s">
        <v>147</v>
      </c>
      <c r="AT87" s="23" t="s">
        <v>142</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147</v>
      </c>
      <c r="BM87" s="23" t="s">
        <v>161</v>
      </c>
    </row>
    <row r="88" spans="2:65" s="10" customFormat="1" ht="29.85" customHeight="1">
      <c r="B88" s="175"/>
      <c r="C88" s="176"/>
      <c r="D88" s="189" t="s">
        <v>73</v>
      </c>
      <c r="E88" s="190" t="s">
        <v>162</v>
      </c>
      <c r="F88" s="190" t="s">
        <v>163</v>
      </c>
      <c r="G88" s="176"/>
      <c r="H88" s="176"/>
      <c r="I88" s="179"/>
      <c r="J88" s="191">
        <f>BK88</f>
        <v>0</v>
      </c>
      <c r="K88" s="176"/>
      <c r="L88" s="181"/>
      <c r="M88" s="182"/>
      <c r="N88" s="183"/>
      <c r="O88" s="183"/>
      <c r="P88" s="184">
        <f>SUM(P89:P91)</f>
        <v>0</v>
      </c>
      <c r="Q88" s="183"/>
      <c r="R88" s="184">
        <f>SUM(R89:R91)</f>
        <v>0</v>
      </c>
      <c r="S88" s="183"/>
      <c r="T88" s="185">
        <f>SUM(T89:T91)</f>
        <v>0</v>
      </c>
      <c r="AR88" s="186" t="s">
        <v>138</v>
      </c>
      <c r="AT88" s="187" t="s">
        <v>73</v>
      </c>
      <c r="AU88" s="187" t="s">
        <v>24</v>
      </c>
      <c r="AY88" s="186" t="s">
        <v>139</v>
      </c>
      <c r="BK88" s="188">
        <f>SUM(BK89:BK91)</f>
        <v>0</v>
      </c>
    </row>
    <row r="89" spans="2:65" s="1" customFormat="1" ht="22.5" customHeight="1">
      <c r="B89" s="40"/>
      <c r="C89" s="192" t="s">
        <v>164</v>
      </c>
      <c r="D89" s="192" t="s">
        <v>142</v>
      </c>
      <c r="E89" s="193" t="s">
        <v>165</v>
      </c>
      <c r="F89" s="194" t="s">
        <v>166</v>
      </c>
      <c r="G89" s="195" t="s">
        <v>167</v>
      </c>
      <c r="H89" s="196">
        <v>1</v>
      </c>
      <c r="I89" s="197"/>
      <c r="J89" s="198">
        <f>ROUND(I89*H89,2)</f>
        <v>0</v>
      </c>
      <c r="K89" s="194" t="s">
        <v>22</v>
      </c>
      <c r="L89" s="60"/>
      <c r="M89" s="199" t="s">
        <v>22</v>
      </c>
      <c r="N89" s="200" t="s">
        <v>45</v>
      </c>
      <c r="O89" s="41"/>
      <c r="P89" s="201">
        <f>O89*H89</f>
        <v>0</v>
      </c>
      <c r="Q89" s="201">
        <v>0</v>
      </c>
      <c r="R89" s="201">
        <f>Q89*H89</f>
        <v>0</v>
      </c>
      <c r="S89" s="201">
        <v>0</v>
      </c>
      <c r="T89" s="202">
        <f>S89*H89</f>
        <v>0</v>
      </c>
      <c r="AR89" s="23" t="s">
        <v>158</v>
      </c>
      <c r="AT89" s="23" t="s">
        <v>142</v>
      </c>
      <c r="AU89" s="23" t="s">
        <v>83</v>
      </c>
      <c r="AY89" s="23" t="s">
        <v>139</v>
      </c>
      <c r="BE89" s="203">
        <f>IF(N89="základní",J89,0)</f>
        <v>0</v>
      </c>
      <c r="BF89" s="203">
        <f>IF(N89="snížená",J89,0)</f>
        <v>0</v>
      </c>
      <c r="BG89" s="203">
        <f>IF(N89="zákl. přenesená",J89,0)</f>
        <v>0</v>
      </c>
      <c r="BH89" s="203">
        <f>IF(N89="sníž. přenesená",J89,0)</f>
        <v>0</v>
      </c>
      <c r="BI89" s="203">
        <f>IF(N89="nulová",J89,0)</f>
        <v>0</v>
      </c>
      <c r="BJ89" s="23" t="s">
        <v>24</v>
      </c>
      <c r="BK89" s="203">
        <f>ROUND(I89*H89,2)</f>
        <v>0</v>
      </c>
      <c r="BL89" s="23" t="s">
        <v>158</v>
      </c>
      <c r="BM89" s="23" t="s">
        <v>168</v>
      </c>
    </row>
    <row r="90" spans="2:65" s="1" customFormat="1" ht="22.5" customHeight="1">
      <c r="B90" s="40"/>
      <c r="C90" s="192" t="s">
        <v>138</v>
      </c>
      <c r="D90" s="192" t="s">
        <v>142</v>
      </c>
      <c r="E90" s="193" t="s">
        <v>169</v>
      </c>
      <c r="F90" s="194" t="s">
        <v>170</v>
      </c>
      <c r="G90" s="195" t="s">
        <v>145</v>
      </c>
      <c r="H90" s="196">
        <v>1</v>
      </c>
      <c r="I90" s="197"/>
      <c r="J90" s="198">
        <f>ROUND(I90*H90,2)</f>
        <v>0</v>
      </c>
      <c r="K90" s="194" t="s">
        <v>146</v>
      </c>
      <c r="L90" s="60"/>
      <c r="M90" s="199" t="s">
        <v>22</v>
      </c>
      <c r="N90" s="200" t="s">
        <v>45</v>
      </c>
      <c r="O90" s="41"/>
      <c r="P90" s="201">
        <f>O90*H90</f>
        <v>0</v>
      </c>
      <c r="Q90" s="201">
        <v>0</v>
      </c>
      <c r="R90" s="201">
        <f>Q90*H90</f>
        <v>0</v>
      </c>
      <c r="S90" s="201">
        <v>0</v>
      </c>
      <c r="T90" s="202">
        <f>S90*H90</f>
        <v>0</v>
      </c>
      <c r="AR90" s="23" t="s">
        <v>147</v>
      </c>
      <c r="AT90" s="23" t="s">
        <v>142</v>
      </c>
      <c r="AU90" s="23" t="s">
        <v>83</v>
      </c>
      <c r="AY90" s="23" t="s">
        <v>139</v>
      </c>
      <c r="BE90" s="203">
        <f>IF(N90="základní",J90,0)</f>
        <v>0</v>
      </c>
      <c r="BF90" s="203">
        <f>IF(N90="snížená",J90,0)</f>
        <v>0</v>
      </c>
      <c r="BG90" s="203">
        <f>IF(N90="zákl. přenesená",J90,0)</f>
        <v>0</v>
      </c>
      <c r="BH90" s="203">
        <f>IF(N90="sníž. přenesená",J90,0)</f>
        <v>0</v>
      </c>
      <c r="BI90" s="203">
        <f>IF(N90="nulová",J90,0)</f>
        <v>0</v>
      </c>
      <c r="BJ90" s="23" t="s">
        <v>24</v>
      </c>
      <c r="BK90" s="203">
        <f>ROUND(I90*H90,2)</f>
        <v>0</v>
      </c>
      <c r="BL90" s="23" t="s">
        <v>147</v>
      </c>
      <c r="BM90" s="23" t="s">
        <v>171</v>
      </c>
    </row>
    <row r="91" spans="2:65" s="1" customFormat="1" ht="22.5" customHeight="1">
      <c r="B91" s="40"/>
      <c r="C91" s="192" t="s">
        <v>172</v>
      </c>
      <c r="D91" s="192" t="s">
        <v>142</v>
      </c>
      <c r="E91" s="193" t="s">
        <v>173</v>
      </c>
      <c r="F91" s="194" t="s">
        <v>174</v>
      </c>
      <c r="G91" s="195" t="s">
        <v>145</v>
      </c>
      <c r="H91" s="196">
        <v>1</v>
      </c>
      <c r="I91" s="197"/>
      <c r="J91" s="198">
        <f>ROUND(I91*H91,2)</f>
        <v>0</v>
      </c>
      <c r="K91" s="194" t="s">
        <v>146</v>
      </c>
      <c r="L91" s="60"/>
      <c r="M91" s="199" t="s">
        <v>22</v>
      </c>
      <c r="N91" s="200" t="s">
        <v>45</v>
      </c>
      <c r="O91" s="41"/>
      <c r="P91" s="201">
        <f>O91*H91</f>
        <v>0</v>
      </c>
      <c r="Q91" s="201">
        <v>0</v>
      </c>
      <c r="R91" s="201">
        <f>Q91*H91</f>
        <v>0</v>
      </c>
      <c r="S91" s="201">
        <v>0</v>
      </c>
      <c r="T91" s="202">
        <f>S91*H91</f>
        <v>0</v>
      </c>
      <c r="AR91" s="23" t="s">
        <v>147</v>
      </c>
      <c r="AT91" s="23" t="s">
        <v>142</v>
      </c>
      <c r="AU91" s="23" t="s">
        <v>83</v>
      </c>
      <c r="AY91" s="23" t="s">
        <v>139</v>
      </c>
      <c r="BE91" s="203">
        <f>IF(N91="základní",J91,0)</f>
        <v>0</v>
      </c>
      <c r="BF91" s="203">
        <f>IF(N91="snížená",J91,0)</f>
        <v>0</v>
      </c>
      <c r="BG91" s="203">
        <f>IF(N91="zákl. přenesená",J91,0)</f>
        <v>0</v>
      </c>
      <c r="BH91" s="203">
        <f>IF(N91="sníž. přenesená",J91,0)</f>
        <v>0</v>
      </c>
      <c r="BI91" s="203">
        <f>IF(N91="nulová",J91,0)</f>
        <v>0</v>
      </c>
      <c r="BJ91" s="23" t="s">
        <v>24</v>
      </c>
      <c r="BK91" s="203">
        <f>ROUND(I91*H91,2)</f>
        <v>0</v>
      </c>
      <c r="BL91" s="23" t="s">
        <v>147</v>
      </c>
      <c r="BM91" s="23" t="s">
        <v>175</v>
      </c>
    </row>
    <row r="92" spans="2:65" s="10" customFormat="1" ht="29.85" customHeight="1">
      <c r="B92" s="175"/>
      <c r="C92" s="176"/>
      <c r="D92" s="189" t="s">
        <v>73</v>
      </c>
      <c r="E92" s="190" t="s">
        <v>176</v>
      </c>
      <c r="F92" s="190" t="s">
        <v>177</v>
      </c>
      <c r="G92" s="176"/>
      <c r="H92" s="176"/>
      <c r="I92" s="179"/>
      <c r="J92" s="191">
        <f>BK92</f>
        <v>0</v>
      </c>
      <c r="K92" s="176"/>
      <c r="L92" s="181"/>
      <c r="M92" s="182"/>
      <c r="N92" s="183"/>
      <c r="O92" s="183"/>
      <c r="P92" s="184">
        <f>SUM(P93:P94)</f>
        <v>0</v>
      </c>
      <c r="Q92" s="183"/>
      <c r="R92" s="184">
        <f>SUM(R93:R94)</f>
        <v>0</v>
      </c>
      <c r="S92" s="183"/>
      <c r="T92" s="185">
        <f>SUM(T93:T94)</f>
        <v>0</v>
      </c>
      <c r="AR92" s="186" t="s">
        <v>138</v>
      </c>
      <c r="AT92" s="187" t="s">
        <v>73</v>
      </c>
      <c r="AU92" s="187" t="s">
        <v>24</v>
      </c>
      <c r="AY92" s="186" t="s">
        <v>139</v>
      </c>
      <c r="BK92" s="188">
        <f>SUM(BK93:BK94)</f>
        <v>0</v>
      </c>
    </row>
    <row r="93" spans="2:65" s="1" customFormat="1" ht="22.5" customHeight="1">
      <c r="B93" s="40"/>
      <c r="C93" s="192" t="s">
        <v>178</v>
      </c>
      <c r="D93" s="192" t="s">
        <v>142</v>
      </c>
      <c r="E93" s="193" t="s">
        <v>179</v>
      </c>
      <c r="F93" s="194" t="s">
        <v>180</v>
      </c>
      <c r="G93" s="195" t="s">
        <v>145</v>
      </c>
      <c r="H93" s="196">
        <v>1</v>
      </c>
      <c r="I93" s="197"/>
      <c r="J93" s="198">
        <f>ROUND(I93*H93,2)</f>
        <v>0</v>
      </c>
      <c r="K93" s="194" t="s">
        <v>146</v>
      </c>
      <c r="L93" s="60"/>
      <c r="M93" s="199" t="s">
        <v>22</v>
      </c>
      <c r="N93" s="200" t="s">
        <v>45</v>
      </c>
      <c r="O93" s="41"/>
      <c r="P93" s="201">
        <f>O93*H93</f>
        <v>0</v>
      </c>
      <c r="Q93" s="201">
        <v>0</v>
      </c>
      <c r="R93" s="201">
        <f>Q93*H93</f>
        <v>0</v>
      </c>
      <c r="S93" s="201">
        <v>0</v>
      </c>
      <c r="T93" s="202">
        <f>S93*H93</f>
        <v>0</v>
      </c>
      <c r="AR93" s="23" t="s">
        <v>147</v>
      </c>
      <c r="AT93" s="23" t="s">
        <v>142</v>
      </c>
      <c r="AU93" s="23" t="s">
        <v>83</v>
      </c>
      <c r="AY93" s="23" t="s">
        <v>139</v>
      </c>
      <c r="BE93" s="203">
        <f>IF(N93="základní",J93,0)</f>
        <v>0</v>
      </c>
      <c r="BF93" s="203">
        <f>IF(N93="snížená",J93,0)</f>
        <v>0</v>
      </c>
      <c r="BG93" s="203">
        <f>IF(N93="zákl. přenesená",J93,0)</f>
        <v>0</v>
      </c>
      <c r="BH93" s="203">
        <f>IF(N93="sníž. přenesená",J93,0)</f>
        <v>0</v>
      </c>
      <c r="BI93" s="203">
        <f>IF(N93="nulová",J93,0)</f>
        <v>0</v>
      </c>
      <c r="BJ93" s="23" t="s">
        <v>24</v>
      </c>
      <c r="BK93" s="203">
        <f>ROUND(I93*H93,2)</f>
        <v>0</v>
      </c>
      <c r="BL93" s="23" t="s">
        <v>147</v>
      </c>
      <c r="BM93" s="23" t="s">
        <v>181</v>
      </c>
    </row>
    <row r="94" spans="2:65" s="1" customFormat="1" ht="22.5" customHeight="1">
      <c r="B94" s="40"/>
      <c r="C94" s="192" t="s">
        <v>182</v>
      </c>
      <c r="D94" s="192" t="s">
        <v>142</v>
      </c>
      <c r="E94" s="193" t="s">
        <v>183</v>
      </c>
      <c r="F94" s="194" t="s">
        <v>184</v>
      </c>
      <c r="G94" s="195" t="s">
        <v>145</v>
      </c>
      <c r="H94" s="196">
        <v>1</v>
      </c>
      <c r="I94" s="197"/>
      <c r="J94" s="198">
        <f>ROUND(I94*H94,2)</f>
        <v>0</v>
      </c>
      <c r="K94" s="194" t="s">
        <v>146</v>
      </c>
      <c r="L94" s="60"/>
      <c r="M94" s="199" t="s">
        <v>22</v>
      </c>
      <c r="N94" s="216" t="s">
        <v>45</v>
      </c>
      <c r="O94" s="217"/>
      <c r="P94" s="218">
        <f>O94*H94</f>
        <v>0</v>
      </c>
      <c r="Q94" s="218">
        <v>0</v>
      </c>
      <c r="R94" s="218">
        <f>Q94*H94</f>
        <v>0</v>
      </c>
      <c r="S94" s="218">
        <v>0</v>
      </c>
      <c r="T94" s="219">
        <f>S94*H94</f>
        <v>0</v>
      </c>
      <c r="AR94" s="23" t="s">
        <v>147</v>
      </c>
      <c r="AT94" s="23" t="s">
        <v>142</v>
      </c>
      <c r="AU94" s="23" t="s">
        <v>83</v>
      </c>
      <c r="AY94" s="23" t="s">
        <v>139</v>
      </c>
      <c r="BE94" s="203">
        <f>IF(N94="základní",J94,0)</f>
        <v>0</v>
      </c>
      <c r="BF94" s="203">
        <f>IF(N94="snížená",J94,0)</f>
        <v>0</v>
      </c>
      <c r="BG94" s="203">
        <f>IF(N94="zákl. přenesená",J94,0)</f>
        <v>0</v>
      </c>
      <c r="BH94" s="203">
        <f>IF(N94="sníž. přenesená",J94,0)</f>
        <v>0</v>
      </c>
      <c r="BI94" s="203">
        <f>IF(N94="nulová",J94,0)</f>
        <v>0</v>
      </c>
      <c r="BJ94" s="23" t="s">
        <v>24</v>
      </c>
      <c r="BK94" s="203">
        <f>ROUND(I94*H94,2)</f>
        <v>0</v>
      </c>
      <c r="BL94" s="23" t="s">
        <v>147</v>
      </c>
      <c r="BM94" s="23" t="s">
        <v>185</v>
      </c>
    </row>
    <row r="95" spans="2:65" s="1" customFormat="1" ht="6.95" customHeight="1">
      <c r="B95" s="55"/>
      <c r="C95" s="56"/>
      <c r="D95" s="56"/>
      <c r="E95" s="56"/>
      <c r="F95" s="56"/>
      <c r="G95" s="56"/>
      <c r="H95" s="56"/>
      <c r="I95" s="138"/>
      <c r="J95" s="56"/>
      <c r="K95" s="56"/>
      <c r="L95" s="60"/>
    </row>
  </sheetData>
  <sheetProtection algorithmName="SHA-512" hashValue="3iQI4MQCl6Go13vGKgC1Ilnrdm3PqFR+Q+Ydl5BnJk2WoT8U5KYMYxvYsbkd9P7CEA5rGj3cIIZFhTsyvJxdPQ==" saltValue="0OjW+WdEk1IeMe9socnLrw==" spinCount="100000" sheet="1" objects="1" scenarios="1" formatCells="0" formatColumns="0" formatRows="0" sort="0" autoFilter="0"/>
  <autoFilter ref="C79:K94"/>
  <mergeCells count="9">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31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86</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186</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ROUND(J85,2)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ROUND(SUM(BE85:BE314), 2)</f>
        <v>0</v>
      </c>
      <c r="G30" s="41"/>
      <c r="H30" s="41"/>
      <c r="I30" s="130">
        <v>0.21</v>
      </c>
      <c r="J30" s="129">
        <f>ROUND(ROUND((SUM(BE85:BE314)), 2)*I30, 2)</f>
        <v>0</v>
      </c>
      <c r="K30" s="44"/>
    </row>
    <row r="31" spans="2:11" s="1" customFormat="1" ht="14.45" customHeight="1">
      <c r="B31" s="40"/>
      <c r="C31" s="41"/>
      <c r="D31" s="41"/>
      <c r="E31" s="48" t="s">
        <v>46</v>
      </c>
      <c r="F31" s="129">
        <f>ROUND(SUM(BF85:BF314), 2)</f>
        <v>0</v>
      </c>
      <c r="G31" s="41"/>
      <c r="H31" s="41"/>
      <c r="I31" s="130">
        <v>0.15</v>
      </c>
      <c r="J31" s="129">
        <f>ROUND(ROUND((SUM(BF85:BF314)), 2)*I31, 2)</f>
        <v>0</v>
      </c>
      <c r="K31" s="44"/>
    </row>
    <row r="32" spans="2:11" s="1" customFormat="1" ht="14.45" hidden="1" customHeight="1">
      <c r="B32" s="40"/>
      <c r="C32" s="41"/>
      <c r="D32" s="41"/>
      <c r="E32" s="48" t="s">
        <v>47</v>
      </c>
      <c r="F32" s="129">
        <f>ROUND(SUM(BG85:BG314), 2)</f>
        <v>0</v>
      </c>
      <c r="G32" s="41"/>
      <c r="H32" s="41"/>
      <c r="I32" s="130">
        <v>0.21</v>
      </c>
      <c r="J32" s="129">
        <v>0</v>
      </c>
      <c r="K32" s="44"/>
    </row>
    <row r="33" spans="2:11" s="1" customFormat="1" ht="14.45" hidden="1" customHeight="1">
      <c r="B33" s="40"/>
      <c r="C33" s="41"/>
      <c r="D33" s="41"/>
      <c r="E33" s="48" t="s">
        <v>48</v>
      </c>
      <c r="F33" s="129">
        <f>ROUND(SUM(BH85:BH314), 2)</f>
        <v>0</v>
      </c>
      <c r="G33" s="41"/>
      <c r="H33" s="41"/>
      <c r="I33" s="130">
        <v>0.15</v>
      </c>
      <c r="J33" s="129">
        <v>0</v>
      </c>
      <c r="K33" s="44"/>
    </row>
    <row r="34" spans="2:11" s="1" customFormat="1" ht="14.45" hidden="1" customHeight="1">
      <c r="B34" s="40"/>
      <c r="C34" s="41"/>
      <c r="D34" s="41"/>
      <c r="E34" s="48" t="s">
        <v>49</v>
      </c>
      <c r="F34" s="129">
        <f>ROUND(SUM(BI85:BI314),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101 - Přestavba obslužné panelové komunikace</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J85</f>
        <v>0</v>
      </c>
      <c r="K56" s="44"/>
      <c r="AU56" s="23" t="s">
        <v>117</v>
      </c>
    </row>
    <row r="57" spans="2:47" s="7" customFormat="1" ht="24.95" customHeight="1">
      <c r="B57" s="148"/>
      <c r="C57" s="149"/>
      <c r="D57" s="150" t="s">
        <v>187</v>
      </c>
      <c r="E57" s="151"/>
      <c r="F57" s="151"/>
      <c r="G57" s="151"/>
      <c r="H57" s="151"/>
      <c r="I57" s="152"/>
      <c r="J57" s="153">
        <f>J86</f>
        <v>0</v>
      </c>
      <c r="K57" s="154"/>
    </row>
    <row r="58" spans="2:47" s="8" customFormat="1" ht="19.899999999999999" customHeight="1">
      <c r="B58" s="155"/>
      <c r="C58" s="156"/>
      <c r="D58" s="157" t="s">
        <v>188</v>
      </c>
      <c r="E58" s="158"/>
      <c r="F58" s="158"/>
      <c r="G58" s="158"/>
      <c r="H58" s="158"/>
      <c r="I58" s="159"/>
      <c r="J58" s="160">
        <f>J87</f>
        <v>0</v>
      </c>
      <c r="K58" s="161"/>
    </row>
    <row r="59" spans="2:47" s="8" customFormat="1" ht="19.899999999999999" customHeight="1">
      <c r="B59" s="155"/>
      <c r="C59" s="156"/>
      <c r="D59" s="157" t="s">
        <v>189</v>
      </c>
      <c r="E59" s="158"/>
      <c r="F59" s="158"/>
      <c r="G59" s="158"/>
      <c r="H59" s="158"/>
      <c r="I59" s="159"/>
      <c r="J59" s="160">
        <f>J174</f>
        <v>0</v>
      </c>
      <c r="K59" s="161"/>
    </row>
    <row r="60" spans="2:47" s="8" customFormat="1" ht="19.899999999999999" customHeight="1">
      <c r="B60" s="155"/>
      <c r="C60" s="156"/>
      <c r="D60" s="157" t="s">
        <v>190</v>
      </c>
      <c r="E60" s="158"/>
      <c r="F60" s="158"/>
      <c r="G60" s="158"/>
      <c r="H60" s="158"/>
      <c r="I60" s="159"/>
      <c r="J60" s="160">
        <f>J189</f>
        <v>0</v>
      </c>
      <c r="K60" s="161"/>
    </row>
    <row r="61" spans="2:47" s="8" customFormat="1" ht="14.85" customHeight="1">
      <c r="B61" s="155"/>
      <c r="C61" s="156"/>
      <c r="D61" s="157" t="s">
        <v>191</v>
      </c>
      <c r="E61" s="158"/>
      <c r="F61" s="158"/>
      <c r="G61" s="158"/>
      <c r="H61" s="158"/>
      <c r="I61" s="159"/>
      <c r="J61" s="160">
        <f>J244</f>
        <v>0</v>
      </c>
      <c r="K61" s="161"/>
    </row>
    <row r="62" spans="2:47" s="8" customFormat="1" ht="19.899999999999999" customHeight="1">
      <c r="B62" s="155"/>
      <c r="C62" s="156"/>
      <c r="D62" s="157" t="s">
        <v>192</v>
      </c>
      <c r="E62" s="158"/>
      <c r="F62" s="158"/>
      <c r="G62" s="158"/>
      <c r="H62" s="158"/>
      <c r="I62" s="159"/>
      <c r="J62" s="160">
        <f>J255</f>
        <v>0</v>
      </c>
      <c r="K62" s="161"/>
    </row>
    <row r="63" spans="2:47" s="8" customFormat="1" ht="19.899999999999999" customHeight="1">
      <c r="B63" s="155"/>
      <c r="C63" s="156"/>
      <c r="D63" s="157" t="s">
        <v>193</v>
      </c>
      <c r="E63" s="158"/>
      <c r="F63" s="158"/>
      <c r="G63" s="158"/>
      <c r="H63" s="158"/>
      <c r="I63" s="159"/>
      <c r="J63" s="160">
        <f>J271</f>
        <v>0</v>
      </c>
      <c r="K63" s="161"/>
    </row>
    <row r="64" spans="2:47" s="8" customFormat="1" ht="19.899999999999999" customHeight="1">
      <c r="B64" s="155"/>
      <c r="C64" s="156"/>
      <c r="D64" s="157" t="s">
        <v>194</v>
      </c>
      <c r="E64" s="158"/>
      <c r="F64" s="158"/>
      <c r="G64" s="158"/>
      <c r="H64" s="158"/>
      <c r="I64" s="159"/>
      <c r="J64" s="160">
        <f>J281</f>
        <v>0</v>
      </c>
      <c r="K64" s="161"/>
    </row>
    <row r="65" spans="2:12" s="8" customFormat="1" ht="19.899999999999999" customHeight="1">
      <c r="B65" s="155"/>
      <c r="C65" s="156"/>
      <c r="D65" s="157" t="s">
        <v>195</v>
      </c>
      <c r="E65" s="158"/>
      <c r="F65" s="158"/>
      <c r="G65" s="158"/>
      <c r="H65" s="158"/>
      <c r="I65" s="159"/>
      <c r="J65" s="160">
        <f>J310</f>
        <v>0</v>
      </c>
      <c r="K65" s="161"/>
    </row>
    <row r="66" spans="2:12" s="1" customFormat="1" ht="21.75" customHeight="1">
      <c r="B66" s="40"/>
      <c r="C66" s="41"/>
      <c r="D66" s="41"/>
      <c r="E66" s="41"/>
      <c r="F66" s="41"/>
      <c r="G66" s="41"/>
      <c r="H66" s="41"/>
      <c r="I66" s="117"/>
      <c r="J66" s="41"/>
      <c r="K66" s="44"/>
    </row>
    <row r="67" spans="2:12" s="1" customFormat="1" ht="6.95" customHeight="1">
      <c r="B67" s="55"/>
      <c r="C67" s="56"/>
      <c r="D67" s="56"/>
      <c r="E67" s="56"/>
      <c r="F67" s="56"/>
      <c r="G67" s="56"/>
      <c r="H67" s="56"/>
      <c r="I67" s="138"/>
      <c r="J67" s="56"/>
      <c r="K67" s="57"/>
    </row>
    <row r="71" spans="2:12" s="1" customFormat="1" ht="6.95" customHeight="1">
      <c r="B71" s="58"/>
      <c r="C71" s="59"/>
      <c r="D71" s="59"/>
      <c r="E71" s="59"/>
      <c r="F71" s="59"/>
      <c r="G71" s="59"/>
      <c r="H71" s="59"/>
      <c r="I71" s="141"/>
      <c r="J71" s="59"/>
      <c r="K71" s="59"/>
      <c r="L71" s="60"/>
    </row>
    <row r="72" spans="2:12" s="1" customFormat="1" ht="36.950000000000003" customHeight="1">
      <c r="B72" s="40"/>
      <c r="C72" s="61" t="s">
        <v>122</v>
      </c>
      <c r="D72" s="62"/>
      <c r="E72" s="62"/>
      <c r="F72" s="62"/>
      <c r="G72" s="62"/>
      <c r="H72" s="62"/>
      <c r="I72" s="162"/>
      <c r="J72" s="62"/>
      <c r="K72" s="62"/>
      <c r="L72" s="60"/>
    </row>
    <row r="73" spans="2:12" s="1" customFormat="1" ht="6.95" customHeight="1">
      <c r="B73" s="40"/>
      <c r="C73" s="62"/>
      <c r="D73" s="62"/>
      <c r="E73" s="62"/>
      <c r="F73" s="62"/>
      <c r="G73" s="62"/>
      <c r="H73" s="62"/>
      <c r="I73" s="162"/>
      <c r="J73" s="62"/>
      <c r="K73" s="62"/>
      <c r="L73" s="60"/>
    </row>
    <row r="74" spans="2:12" s="1" customFormat="1" ht="14.45" customHeight="1">
      <c r="B74" s="40"/>
      <c r="C74" s="64" t="s">
        <v>18</v>
      </c>
      <c r="D74" s="62"/>
      <c r="E74" s="62"/>
      <c r="F74" s="62"/>
      <c r="G74" s="62"/>
      <c r="H74" s="62"/>
      <c r="I74" s="162"/>
      <c r="J74" s="62"/>
      <c r="K74" s="62"/>
      <c r="L74" s="60"/>
    </row>
    <row r="75" spans="2:12" s="1" customFormat="1" ht="22.5" customHeight="1">
      <c r="B75" s="40"/>
      <c r="C75" s="62"/>
      <c r="D75" s="62"/>
      <c r="E75" s="382" t="str">
        <f>E7</f>
        <v>Přestavba obslužné panelové komunikace, Kamenné Žehrovice</v>
      </c>
      <c r="F75" s="383"/>
      <c r="G75" s="383"/>
      <c r="H75" s="383"/>
      <c r="I75" s="162"/>
      <c r="J75" s="62"/>
      <c r="K75" s="62"/>
      <c r="L75" s="60"/>
    </row>
    <row r="76" spans="2:12" s="1" customFormat="1" ht="14.45" customHeight="1">
      <c r="B76" s="40"/>
      <c r="C76" s="64" t="s">
        <v>111</v>
      </c>
      <c r="D76" s="62"/>
      <c r="E76" s="62"/>
      <c r="F76" s="62"/>
      <c r="G76" s="62"/>
      <c r="H76" s="62"/>
      <c r="I76" s="162"/>
      <c r="J76" s="62"/>
      <c r="K76" s="62"/>
      <c r="L76" s="60"/>
    </row>
    <row r="77" spans="2:12" s="1" customFormat="1" ht="23.25" customHeight="1">
      <c r="B77" s="40"/>
      <c r="C77" s="62"/>
      <c r="D77" s="62"/>
      <c r="E77" s="358" t="str">
        <f>E9</f>
        <v>SO 101 - Přestavba obslužné panelové komunikace</v>
      </c>
      <c r="F77" s="384"/>
      <c r="G77" s="384"/>
      <c r="H77" s="384"/>
      <c r="I77" s="162"/>
      <c r="J77" s="62"/>
      <c r="K77" s="62"/>
      <c r="L77" s="60"/>
    </row>
    <row r="78" spans="2:12" s="1" customFormat="1" ht="6.95" customHeight="1">
      <c r="B78" s="40"/>
      <c r="C78" s="62"/>
      <c r="D78" s="62"/>
      <c r="E78" s="62"/>
      <c r="F78" s="62"/>
      <c r="G78" s="62"/>
      <c r="H78" s="62"/>
      <c r="I78" s="162"/>
      <c r="J78" s="62"/>
      <c r="K78" s="62"/>
      <c r="L78" s="60"/>
    </row>
    <row r="79" spans="2:12" s="1" customFormat="1" ht="18" customHeight="1">
      <c r="B79" s="40"/>
      <c r="C79" s="64" t="s">
        <v>25</v>
      </c>
      <c r="D79" s="62"/>
      <c r="E79" s="62"/>
      <c r="F79" s="163" t="str">
        <f>F12</f>
        <v xml:space="preserve"> </v>
      </c>
      <c r="G79" s="62"/>
      <c r="H79" s="62"/>
      <c r="I79" s="164" t="s">
        <v>27</v>
      </c>
      <c r="J79" s="72" t="str">
        <f>IF(J12="","",J12)</f>
        <v>16.02.2015</v>
      </c>
      <c r="K79" s="62"/>
      <c r="L79" s="60"/>
    </row>
    <row r="80" spans="2:12" s="1" customFormat="1" ht="6.95" customHeight="1">
      <c r="B80" s="40"/>
      <c r="C80" s="62"/>
      <c r="D80" s="62"/>
      <c r="E80" s="62"/>
      <c r="F80" s="62"/>
      <c r="G80" s="62"/>
      <c r="H80" s="62"/>
      <c r="I80" s="162"/>
      <c r="J80" s="62"/>
      <c r="K80" s="62"/>
      <c r="L80" s="60"/>
    </row>
    <row r="81" spans="2:65" s="1" customFormat="1">
      <c r="B81" s="40"/>
      <c r="C81" s="64" t="s">
        <v>31</v>
      </c>
      <c r="D81" s="62"/>
      <c r="E81" s="62"/>
      <c r="F81" s="163" t="str">
        <f>E15</f>
        <v xml:space="preserve"> </v>
      </c>
      <c r="G81" s="62"/>
      <c r="H81" s="62"/>
      <c r="I81" s="164" t="s">
        <v>36</v>
      </c>
      <c r="J81" s="163" t="str">
        <f>E21</f>
        <v xml:space="preserve"> </v>
      </c>
      <c r="K81" s="62"/>
      <c r="L81" s="60"/>
    </row>
    <row r="82" spans="2:65" s="1" customFormat="1" ht="14.45" customHeight="1">
      <c r="B82" s="40"/>
      <c r="C82" s="64" t="s">
        <v>34</v>
      </c>
      <c r="D82" s="62"/>
      <c r="E82" s="62"/>
      <c r="F82" s="163" t="str">
        <f>IF(E18="","",E18)</f>
        <v/>
      </c>
      <c r="G82" s="62"/>
      <c r="H82" s="62"/>
      <c r="I82" s="162"/>
      <c r="J82" s="62"/>
      <c r="K82" s="62"/>
      <c r="L82" s="60"/>
    </row>
    <row r="83" spans="2:65" s="1" customFormat="1" ht="10.35" customHeight="1">
      <c r="B83" s="40"/>
      <c r="C83" s="62"/>
      <c r="D83" s="62"/>
      <c r="E83" s="62"/>
      <c r="F83" s="62"/>
      <c r="G83" s="62"/>
      <c r="H83" s="62"/>
      <c r="I83" s="162"/>
      <c r="J83" s="62"/>
      <c r="K83" s="62"/>
      <c r="L83" s="60"/>
    </row>
    <row r="84" spans="2:65" s="9" customFormat="1" ht="29.25" customHeight="1">
      <c r="B84" s="165"/>
      <c r="C84" s="166" t="s">
        <v>123</v>
      </c>
      <c r="D84" s="167" t="s">
        <v>59</v>
      </c>
      <c r="E84" s="167" t="s">
        <v>55</v>
      </c>
      <c r="F84" s="167" t="s">
        <v>124</v>
      </c>
      <c r="G84" s="167" t="s">
        <v>125</v>
      </c>
      <c r="H84" s="167" t="s">
        <v>126</v>
      </c>
      <c r="I84" s="168" t="s">
        <v>127</v>
      </c>
      <c r="J84" s="167" t="s">
        <v>115</v>
      </c>
      <c r="K84" s="169" t="s">
        <v>128</v>
      </c>
      <c r="L84" s="170"/>
      <c r="M84" s="80" t="s">
        <v>129</v>
      </c>
      <c r="N84" s="81" t="s">
        <v>44</v>
      </c>
      <c r="O84" s="81" t="s">
        <v>130</v>
      </c>
      <c r="P84" s="81" t="s">
        <v>131</v>
      </c>
      <c r="Q84" s="81" t="s">
        <v>132</v>
      </c>
      <c r="R84" s="81" t="s">
        <v>133</v>
      </c>
      <c r="S84" s="81" t="s">
        <v>134</v>
      </c>
      <c r="T84" s="82" t="s">
        <v>135</v>
      </c>
    </row>
    <row r="85" spans="2:65" s="1" customFormat="1" ht="29.25" customHeight="1">
      <c r="B85" s="40"/>
      <c r="C85" s="86" t="s">
        <v>116</v>
      </c>
      <c r="D85" s="62"/>
      <c r="E85" s="62"/>
      <c r="F85" s="62"/>
      <c r="G85" s="62"/>
      <c r="H85" s="62"/>
      <c r="I85" s="162"/>
      <c r="J85" s="171">
        <f>BK85</f>
        <v>0</v>
      </c>
      <c r="K85" s="62"/>
      <c r="L85" s="60"/>
      <c r="M85" s="83"/>
      <c r="N85" s="84"/>
      <c r="O85" s="84"/>
      <c r="P85" s="172">
        <f>P86</f>
        <v>0</v>
      </c>
      <c r="Q85" s="84"/>
      <c r="R85" s="172">
        <f>R86</f>
        <v>289.34515774000005</v>
      </c>
      <c r="S85" s="84"/>
      <c r="T85" s="173">
        <f>T86</f>
        <v>497.28631999999999</v>
      </c>
      <c r="AT85" s="23" t="s">
        <v>73</v>
      </c>
      <c r="AU85" s="23" t="s">
        <v>117</v>
      </c>
      <c r="BK85" s="174">
        <f>BK86</f>
        <v>0</v>
      </c>
    </row>
    <row r="86" spans="2:65" s="10" customFormat="1" ht="37.35" customHeight="1">
      <c r="B86" s="175"/>
      <c r="C86" s="176"/>
      <c r="D86" s="177" t="s">
        <v>73</v>
      </c>
      <c r="E86" s="178" t="s">
        <v>196</v>
      </c>
      <c r="F86" s="178" t="s">
        <v>197</v>
      </c>
      <c r="G86" s="176"/>
      <c r="H86" s="176"/>
      <c r="I86" s="179"/>
      <c r="J86" s="180">
        <f>BK86</f>
        <v>0</v>
      </c>
      <c r="K86" s="176"/>
      <c r="L86" s="181"/>
      <c r="M86" s="182"/>
      <c r="N86" s="183"/>
      <c r="O86" s="183"/>
      <c r="P86" s="184">
        <f>P87+P174+P189+P255+P271+P281+P310</f>
        <v>0</v>
      </c>
      <c r="Q86" s="183"/>
      <c r="R86" s="184">
        <f>R87+R174+R189+R255+R271+R281+R310</f>
        <v>289.34515774000005</v>
      </c>
      <c r="S86" s="183"/>
      <c r="T86" s="185">
        <f>T87+T174+T189+T255+T271+T281+T310</f>
        <v>497.28631999999999</v>
      </c>
      <c r="AR86" s="186" t="s">
        <v>24</v>
      </c>
      <c r="AT86" s="187" t="s">
        <v>73</v>
      </c>
      <c r="AU86" s="187" t="s">
        <v>74</v>
      </c>
      <c r="AY86" s="186" t="s">
        <v>139</v>
      </c>
      <c r="BK86" s="188">
        <f>BK87+BK174+BK189+BK255+BK271+BK281+BK310</f>
        <v>0</v>
      </c>
    </row>
    <row r="87" spans="2:65" s="10" customFormat="1" ht="19.899999999999999" customHeight="1">
      <c r="B87" s="175"/>
      <c r="C87" s="176"/>
      <c r="D87" s="189" t="s">
        <v>73</v>
      </c>
      <c r="E87" s="190" t="s">
        <v>24</v>
      </c>
      <c r="F87" s="190" t="s">
        <v>198</v>
      </c>
      <c r="G87" s="176"/>
      <c r="H87" s="176"/>
      <c r="I87" s="179"/>
      <c r="J87" s="191">
        <f>BK87</f>
        <v>0</v>
      </c>
      <c r="K87" s="176"/>
      <c r="L87" s="181"/>
      <c r="M87" s="182"/>
      <c r="N87" s="183"/>
      <c r="O87" s="183"/>
      <c r="P87" s="184">
        <f>SUM(P88:P173)</f>
        <v>0</v>
      </c>
      <c r="Q87" s="183"/>
      <c r="R87" s="184">
        <f>SUM(R88:R173)</f>
        <v>3.9036999999999995E-3</v>
      </c>
      <c r="S87" s="183"/>
      <c r="T87" s="185">
        <f>SUM(T88:T173)</f>
        <v>497.28631999999999</v>
      </c>
      <c r="AR87" s="186" t="s">
        <v>24</v>
      </c>
      <c r="AT87" s="187" t="s">
        <v>73</v>
      </c>
      <c r="AU87" s="187" t="s">
        <v>24</v>
      </c>
      <c r="AY87" s="186" t="s">
        <v>139</v>
      </c>
      <c r="BK87" s="188">
        <f>SUM(BK88:BK173)</f>
        <v>0</v>
      </c>
    </row>
    <row r="88" spans="2:65" s="1" customFormat="1" ht="31.5" customHeight="1">
      <c r="B88" s="40"/>
      <c r="C88" s="192" t="s">
        <v>24</v>
      </c>
      <c r="D88" s="192" t="s">
        <v>142</v>
      </c>
      <c r="E88" s="193" t="s">
        <v>199</v>
      </c>
      <c r="F88" s="194" t="s">
        <v>200</v>
      </c>
      <c r="G88" s="195" t="s">
        <v>201</v>
      </c>
      <c r="H88" s="196">
        <v>17</v>
      </c>
      <c r="I88" s="197"/>
      <c r="J88" s="198">
        <f>ROUND(I88*H88,2)</f>
        <v>0</v>
      </c>
      <c r="K88" s="194" t="s">
        <v>146</v>
      </c>
      <c r="L88" s="60"/>
      <c r="M88" s="199" t="s">
        <v>22</v>
      </c>
      <c r="N88" s="200" t="s">
        <v>45</v>
      </c>
      <c r="O88" s="41"/>
      <c r="P88" s="201">
        <f>O88*H88</f>
        <v>0</v>
      </c>
      <c r="Q88" s="201">
        <v>0</v>
      </c>
      <c r="R88" s="201">
        <f>Q88*H88</f>
        <v>0</v>
      </c>
      <c r="S88" s="201">
        <v>0</v>
      </c>
      <c r="T88" s="202">
        <f>S88*H88</f>
        <v>0</v>
      </c>
      <c r="AR88" s="23" t="s">
        <v>158</v>
      </c>
      <c r="AT88" s="23" t="s">
        <v>142</v>
      </c>
      <c r="AU88" s="23" t="s">
        <v>83</v>
      </c>
      <c r="AY88" s="23" t="s">
        <v>139</v>
      </c>
      <c r="BE88" s="203">
        <f>IF(N88="základní",J88,0)</f>
        <v>0</v>
      </c>
      <c r="BF88" s="203">
        <f>IF(N88="snížená",J88,0)</f>
        <v>0</v>
      </c>
      <c r="BG88" s="203">
        <f>IF(N88="zákl. přenesená",J88,0)</f>
        <v>0</v>
      </c>
      <c r="BH88" s="203">
        <f>IF(N88="sníž. přenesená",J88,0)</f>
        <v>0</v>
      </c>
      <c r="BI88" s="203">
        <f>IF(N88="nulová",J88,0)</f>
        <v>0</v>
      </c>
      <c r="BJ88" s="23" t="s">
        <v>24</v>
      </c>
      <c r="BK88" s="203">
        <f>ROUND(I88*H88,2)</f>
        <v>0</v>
      </c>
      <c r="BL88" s="23" t="s">
        <v>158</v>
      </c>
      <c r="BM88" s="23" t="s">
        <v>202</v>
      </c>
    </row>
    <row r="89" spans="2:65" s="1" customFormat="1" ht="148.5">
      <c r="B89" s="40"/>
      <c r="C89" s="62"/>
      <c r="D89" s="206" t="s">
        <v>203</v>
      </c>
      <c r="E89" s="62"/>
      <c r="F89" s="220" t="s">
        <v>204</v>
      </c>
      <c r="G89" s="62"/>
      <c r="H89" s="62"/>
      <c r="I89" s="162"/>
      <c r="J89" s="62"/>
      <c r="K89" s="62"/>
      <c r="L89" s="60"/>
      <c r="M89" s="221"/>
      <c r="N89" s="41"/>
      <c r="O89" s="41"/>
      <c r="P89" s="41"/>
      <c r="Q89" s="41"/>
      <c r="R89" s="41"/>
      <c r="S89" s="41"/>
      <c r="T89" s="77"/>
      <c r="AT89" s="23" t="s">
        <v>203</v>
      </c>
      <c r="AU89" s="23" t="s">
        <v>83</v>
      </c>
    </row>
    <row r="90" spans="2:65" s="1" customFormat="1" ht="31.5" customHeight="1">
      <c r="B90" s="40"/>
      <c r="C90" s="192" t="s">
        <v>83</v>
      </c>
      <c r="D90" s="192" t="s">
        <v>142</v>
      </c>
      <c r="E90" s="193" t="s">
        <v>205</v>
      </c>
      <c r="F90" s="194" t="s">
        <v>206</v>
      </c>
      <c r="G90" s="195" t="s">
        <v>207</v>
      </c>
      <c r="H90" s="196">
        <v>15</v>
      </c>
      <c r="I90" s="197"/>
      <c r="J90" s="198">
        <f>ROUND(I90*H90,2)</f>
        <v>0</v>
      </c>
      <c r="K90" s="194" t="s">
        <v>146</v>
      </c>
      <c r="L90" s="60"/>
      <c r="M90" s="199" t="s">
        <v>22</v>
      </c>
      <c r="N90" s="200" t="s">
        <v>45</v>
      </c>
      <c r="O90" s="41"/>
      <c r="P90" s="201">
        <f>O90*H90</f>
        <v>0</v>
      </c>
      <c r="Q90" s="201">
        <v>0</v>
      </c>
      <c r="R90" s="201">
        <f>Q90*H90</f>
        <v>0</v>
      </c>
      <c r="S90" s="201">
        <v>0</v>
      </c>
      <c r="T90" s="202">
        <f>S90*H90</f>
        <v>0</v>
      </c>
      <c r="AR90" s="23" t="s">
        <v>158</v>
      </c>
      <c r="AT90" s="23" t="s">
        <v>142</v>
      </c>
      <c r="AU90" s="23" t="s">
        <v>83</v>
      </c>
      <c r="AY90" s="23" t="s">
        <v>139</v>
      </c>
      <c r="BE90" s="203">
        <f>IF(N90="základní",J90,0)</f>
        <v>0</v>
      </c>
      <c r="BF90" s="203">
        <f>IF(N90="snížená",J90,0)</f>
        <v>0</v>
      </c>
      <c r="BG90" s="203">
        <f>IF(N90="zákl. přenesená",J90,0)</f>
        <v>0</v>
      </c>
      <c r="BH90" s="203">
        <f>IF(N90="sníž. přenesená",J90,0)</f>
        <v>0</v>
      </c>
      <c r="BI90" s="203">
        <f>IF(N90="nulová",J90,0)</f>
        <v>0</v>
      </c>
      <c r="BJ90" s="23" t="s">
        <v>24</v>
      </c>
      <c r="BK90" s="203">
        <f>ROUND(I90*H90,2)</f>
        <v>0</v>
      </c>
      <c r="BL90" s="23" t="s">
        <v>158</v>
      </c>
      <c r="BM90" s="23" t="s">
        <v>208</v>
      </c>
    </row>
    <row r="91" spans="2:65" s="1" customFormat="1" ht="121.5">
      <c r="B91" s="40"/>
      <c r="C91" s="62"/>
      <c r="D91" s="206" t="s">
        <v>203</v>
      </c>
      <c r="E91" s="62"/>
      <c r="F91" s="220" t="s">
        <v>209</v>
      </c>
      <c r="G91" s="62"/>
      <c r="H91" s="62"/>
      <c r="I91" s="162"/>
      <c r="J91" s="62"/>
      <c r="K91" s="62"/>
      <c r="L91" s="60"/>
      <c r="M91" s="221"/>
      <c r="N91" s="41"/>
      <c r="O91" s="41"/>
      <c r="P91" s="41"/>
      <c r="Q91" s="41"/>
      <c r="R91" s="41"/>
      <c r="S91" s="41"/>
      <c r="T91" s="77"/>
      <c r="AT91" s="23" t="s">
        <v>203</v>
      </c>
      <c r="AU91" s="23" t="s">
        <v>83</v>
      </c>
    </row>
    <row r="92" spans="2:65" s="1" customFormat="1" ht="31.5" customHeight="1">
      <c r="B92" s="40"/>
      <c r="C92" s="192" t="s">
        <v>152</v>
      </c>
      <c r="D92" s="192" t="s">
        <v>142</v>
      </c>
      <c r="E92" s="193" t="s">
        <v>210</v>
      </c>
      <c r="F92" s="194" t="s">
        <v>211</v>
      </c>
      <c r="G92" s="195" t="s">
        <v>207</v>
      </c>
      <c r="H92" s="196">
        <v>2</v>
      </c>
      <c r="I92" s="197"/>
      <c r="J92" s="198">
        <f>ROUND(I92*H92,2)</f>
        <v>0</v>
      </c>
      <c r="K92" s="194" t="s">
        <v>146</v>
      </c>
      <c r="L92" s="60"/>
      <c r="M92" s="199" t="s">
        <v>22</v>
      </c>
      <c r="N92" s="200" t="s">
        <v>45</v>
      </c>
      <c r="O92" s="41"/>
      <c r="P92" s="201">
        <f>O92*H92</f>
        <v>0</v>
      </c>
      <c r="Q92" s="201">
        <v>0</v>
      </c>
      <c r="R92" s="201">
        <f>Q92*H92</f>
        <v>0</v>
      </c>
      <c r="S92" s="201">
        <v>0</v>
      </c>
      <c r="T92" s="202">
        <f>S92*H92</f>
        <v>0</v>
      </c>
      <c r="AR92" s="23" t="s">
        <v>158</v>
      </c>
      <c r="AT92" s="23" t="s">
        <v>142</v>
      </c>
      <c r="AU92" s="23" t="s">
        <v>83</v>
      </c>
      <c r="AY92" s="23" t="s">
        <v>139</v>
      </c>
      <c r="BE92" s="203">
        <f>IF(N92="základní",J92,0)</f>
        <v>0</v>
      </c>
      <c r="BF92" s="203">
        <f>IF(N92="snížená",J92,0)</f>
        <v>0</v>
      </c>
      <c r="BG92" s="203">
        <f>IF(N92="zákl. přenesená",J92,0)</f>
        <v>0</v>
      </c>
      <c r="BH92" s="203">
        <f>IF(N92="sníž. přenesená",J92,0)</f>
        <v>0</v>
      </c>
      <c r="BI92" s="203">
        <f>IF(N92="nulová",J92,0)</f>
        <v>0</v>
      </c>
      <c r="BJ92" s="23" t="s">
        <v>24</v>
      </c>
      <c r="BK92" s="203">
        <f>ROUND(I92*H92,2)</f>
        <v>0</v>
      </c>
      <c r="BL92" s="23" t="s">
        <v>158</v>
      </c>
      <c r="BM92" s="23" t="s">
        <v>212</v>
      </c>
    </row>
    <row r="93" spans="2:65" s="1" customFormat="1" ht="121.5">
      <c r="B93" s="40"/>
      <c r="C93" s="62"/>
      <c r="D93" s="206" t="s">
        <v>203</v>
      </c>
      <c r="E93" s="62"/>
      <c r="F93" s="220" t="s">
        <v>209</v>
      </c>
      <c r="G93" s="62"/>
      <c r="H93" s="62"/>
      <c r="I93" s="162"/>
      <c r="J93" s="62"/>
      <c r="K93" s="62"/>
      <c r="L93" s="60"/>
      <c r="M93" s="221"/>
      <c r="N93" s="41"/>
      <c r="O93" s="41"/>
      <c r="P93" s="41"/>
      <c r="Q93" s="41"/>
      <c r="R93" s="41"/>
      <c r="S93" s="41"/>
      <c r="T93" s="77"/>
      <c r="AT93" s="23" t="s">
        <v>203</v>
      </c>
      <c r="AU93" s="23" t="s">
        <v>83</v>
      </c>
    </row>
    <row r="94" spans="2:65" s="1" customFormat="1" ht="57" customHeight="1">
      <c r="B94" s="40"/>
      <c r="C94" s="192" t="s">
        <v>158</v>
      </c>
      <c r="D94" s="192" t="s">
        <v>142</v>
      </c>
      <c r="E94" s="193" t="s">
        <v>213</v>
      </c>
      <c r="F94" s="194" t="s">
        <v>214</v>
      </c>
      <c r="G94" s="195" t="s">
        <v>201</v>
      </c>
      <c r="H94" s="196">
        <v>13.71</v>
      </c>
      <c r="I94" s="197"/>
      <c r="J94" s="198">
        <f>ROUND(I94*H94,2)</f>
        <v>0</v>
      </c>
      <c r="K94" s="194" t="s">
        <v>146</v>
      </c>
      <c r="L94" s="60"/>
      <c r="M94" s="199" t="s">
        <v>22</v>
      </c>
      <c r="N94" s="200" t="s">
        <v>45</v>
      </c>
      <c r="O94" s="41"/>
      <c r="P94" s="201">
        <f>O94*H94</f>
        <v>0</v>
      </c>
      <c r="Q94" s="201">
        <v>0</v>
      </c>
      <c r="R94" s="201">
        <f>Q94*H94</f>
        <v>0</v>
      </c>
      <c r="S94" s="201">
        <v>0.255</v>
      </c>
      <c r="T94" s="202">
        <f>S94*H94</f>
        <v>3.4960500000000003</v>
      </c>
      <c r="AR94" s="23" t="s">
        <v>158</v>
      </c>
      <c r="AT94" s="23" t="s">
        <v>142</v>
      </c>
      <c r="AU94" s="23" t="s">
        <v>83</v>
      </c>
      <c r="AY94" s="23" t="s">
        <v>139</v>
      </c>
      <c r="BE94" s="203">
        <f>IF(N94="základní",J94,0)</f>
        <v>0</v>
      </c>
      <c r="BF94" s="203">
        <f>IF(N94="snížená",J94,0)</f>
        <v>0</v>
      </c>
      <c r="BG94" s="203">
        <f>IF(N94="zákl. přenesená",J94,0)</f>
        <v>0</v>
      </c>
      <c r="BH94" s="203">
        <f>IF(N94="sníž. přenesená",J94,0)</f>
        <v>0</v>
      </c>
      <c r="BI94" s="203">
        <f>IF(N94="nulová",J94,0)</f>
        <v>0</v>
      </c>
      <c r="BJ94" s="23" t="s">
        <v>24</v>
      </c>
      <c r="BK94" s="203">
        <f>ROUND(I94*H94,2)</f>
        <v>0</v>
      </c>
      <c r="BL94" s="23" t="s">
        <v>158</v>
      </c>
      <c r="BM94" s="23" t="s">
        <v>215</v>
      </c>
    </row>
    <row r="95" spans="2:65" s="1" customFormat="1" ht="189">
      <c r="B95" s="40"/>
      <c r="C95" s="62"/>
      <c r="D95" s="222" t="s">
        <v>203</v>
      </c>
      <c r="E95" s="62"/>
      <c r="F95" s="223" t="s">
        <v>216</v>
      </c>
      <c r="G95" s="62"/>
      <c r="H95" s="62"/>
      <c r="I95" s="162"/>
      <c r="J95" s="62"/>
      <c r="K95" s="62"/>
      <c r="L95" s="60"/>
      <c r="M95" s="221"/>
      <c r="N95" s="41"/>
      <c r="O95" s="41"/>
      <c r="P95" s="41"/>
      <c r="Q95" s="41"/>
      <c r="R95" s="41"/>
      <c r="S95" s="41"/>
      <c r="T95" s="77"/>
      <c r="AT95" s="23" t="s">
        <v>203</v>
      </c>
      <c r="AU95" s="23" t="s">
        <v>83</v>
      </c>
    </row>
    <row r="96" spans="2:65" s="11" customFormat="1" ht="13.5">
      <c r="B96" s="204"/>
      <c r="C96" s="205"/>
      <c r="D96" s="206" t="s">
        <v>156</v>
      </c>
      <c r="E96" s="207" t="s">
        <v>22</v>
      </c>
      <c r="F96" s="208" t="s">
        <v>217</v>
      </c>
      <c r="G96" s="205"/>
      <c r="H96" s="209">
        <v>13.71</v>
      </c>
      <c r="I96" s="210"/>
      <c r="J96" s="205"/>
      <c r="K96" s="205"/>
      <c r="L96" s="211"/>
      <c r="M96" s="212"/>
      <c r="N96" s="213"/>
      <c r="O96" s="213"/>
      <c r="P96" s="213"/>
      <c r="Q96" s="213"/>
      <c r="R96" s="213"/>
      <c r="S96" s="213"/>
      <c r="T96" s="214"/>
      <c r="AT96" s="215" t="s">
        <v>156</v>
      </c>
      <c r="AU96" s="215" t="s">
        <v>83</v>
      </c>
      <c r="AV96" s="11" t="s">
        <v>83</v>
      </c>
      <c r="AW96" s="11" t="s">
        <v>37</v>
      </c>
      <c r="AX96" s="11" t="s">
        <v>24</v>
      </c>
      <c r="AY96" s="215" t="s">
        <v>139</v>
      </c>
    </row>
    <row r="97" spans="2:65" s="1" customFormat="1" ht="57" customHeight="1">
      <c r="B97" s="40"/>
      <c r="C97" s="192" t="s">
        <v>138</v>
      </c>
      <c r="D97" s="192" t="s">
        <v>142</v>
      </c>
      <c r="E97" s="193" t="s">
        <v>218</v>
      </c>
      <c r="F97" s="194" t="s">
        <v>219</v>
      </c>
      <c r="G97" s="195" t="s">
        <v>201</v>
      </c>
      <c r="H97" s="196">
        <v>470.78</v>
      </c>
      <c r="I97" s="197"/>
      <c r="J97" s="198">
        <f>ROUND(I97*H97,2)</f>
        <v>0</v>
      </c>
      <c r="K97" s="194" t="s">
        <v>146</v>
      </c>
      <c r="L97" s="60"/>
      <c r="M97" s="199" t="s">
        <v>22</v>
      </c>
      <c r="N97" s="200" t="s">
        <v>45</v>
      </c>
      <c r="O97" s="41"/>
      <c r="P97" s="201">
        <f>O97*H97</f>
        <v>0</v>
      </c>
      <c r="Q97" s="201">
        <v>0</v>
      </c>
      <c r="R97" s="201">
        <f>Q97*H97</f>
        <v>0</v>
      </c>
      <c r="S97" s="201">
        <v>0.40799999999999997</v>
      </c>
      <c r="T97" s="202">
        <f>S97*H97</f>
        <v>192.07823999999997</v>
      </c>
      <c r="AR97" s="23" t="s">
        <v>158</v>
      </c>
      <c r="AT97" s="23" t="s">
        <v>142</v>
      </c>
      <c r="AU97" s="23" t="s">
        <v>83</v>
      </c>
      <c r="AY97" s="23" t="s">
        <v>139</v>
      </c>
      <c r="BE97" s="203">
        <f>IF(N97="základní",J97,0)</f>
        <v>0</v>
      </c>
      <c r="BF97" s="203">
        <f>IF(N97="snížená",J97,0)</f>
        <v>0</v>
      </c>
      <c r="BG97" s="203">
        <f>IF(N97="zákl. přenesená",J97,0)</f>
        <v>0</v>
      </c>
      <c r="BH97" s="203">
        <f>IF(N97="sníž. přenesená",J97,0)</f>
        <v>0</v>
      </c>
      <c r="BI97" s="203">
        <f>IF(N97="nulová",J97,0)</f>
        <v>0</v>
      </c>
      <c r="BJ97" s="23" t="s">
        <v>24</v>
      </c>
      <c r="BK97" s="203">
        <f>ROUND(I97*H97,2)</f>
        <v>0</v>
      </c>
      <c r="BL97" s="23" t="s">
        <v>158</v>
      </c>
      <c r="BM97" s="23" t="s">
        <v>220</v>
      </c>
    </row>
    <row r="98" spans="2:65" s="1" customFormat="1" ht="189">
      <c r="B98" s="40"/>
      <c r="C98" s="62"/>
      <c r="D98" s="222" t="s">
        <v>203</v>
      </c>
      <c r="E98" s="62"/>
      <c r="F98" s="223" t="s">
        <v>216</v>
      </c>
      <c r="G98" s="62"/>
      <c r="H98" s="62"/>
      <c r="I98" s="162"/>
      <c r="J98" s="62"/>
      <c r="K98" s="62"/>
      <c r="L98" s="60"/>
      <c r="M98" s="221"/>
      <c r="N98" s="41"/>
      <c r="O98" s="41"/>
      <c r="P98" s="41"/>
      <c r="Q98" s="41"/>
      <c r="R98" s="41"/>
      <c r="S98" s="41"/>
      <c r="T98" s="77"/>
      <c r="AT98" s="23" t="s">
        <v>203</v>
      </c>
      <c r="AU98" s="23" t="s">
        <v>83</v>
      </c>
    </row>
    <row r="99" spans="2:65" s="11" customFormat="1" ht="13.5">
      <c r="B99" s="204"/>
      <c r="C99" s="205"/>
      <c r="D99" s="206" t="s">
        <v>156</v>
      </c>
      <c r="E99" s="207" t="s">
        <v>22</v>
      </c>
      <c r="F99" s="208" t="s">
        <v>221</v>
      </c>
      <c r="G99" s="205"/>
      <c r="H99" s="209">
        <v>470.78</v>
      </c>
      <c r="I99" s="210"/>
      <c r="J99" s="205"/>
      <c r="K99" s="205"/>
      <c r="L99" s="211"/>
      <c r="M99" s="212"/>
      <c r="N99" s="213"/>
      <c r="O99" s="213"/>
      <c r="P99" s="213"/>
      <c r="Q99" s="213"/>
      <c r="R99" s="213"/>
      <c r="S99" s="213"/>
      <c r="T99" s="214"/>
      <c r="AT99" s="215" t="s">
        <v>156</v>
      </c>
      <c r="AU99" s="215" t="s">
        <v>83</v>
      </c>
      <c r="AV99" s="11" t="s">
        <v>83</v>
      </c>
      <c r="AW99" s="11" t="s">
        <v>37</v>
      </c>
      <c r="AX99" s="11" t="s">
        <v>24</v>
      </c>
      <c r="AY99" s="215" t="s">
        <v>139</v>
      </c>
    </row>
    <row r="100" spans="2:65" s="1" customFormat="1" ht="44.25" customHeight="1">
      <c r="B100" s="40"/>
      <c r="C100" s="192" t="s">
        <v>172</v>
      </c>
      <c r="D100" s="192" t="s">
        <v>142</v>
      </c>
      <c r="E100" s="193" t="s">
        <v>222</v>
      </c>
      <c r="F100" s="194" t="s">
        <v>223</v>
      </c>
      <c r="G100" s="195" t="s">
        <v>201</v>
      </c>
      <c r="H100" s="196">
        <v>44.05</v>
      </c>
      <c r="I100" s="197"/>
      <c r="J100" s="198">
        <f>ROUND(I100*H100,2)</f>
        <v>0</v>
      </c>
      <c r="K100" s="194" t="s">
        <v>146</v>
      </c>
      <c r="L100" s="60"/>
      <c r="M100" s="199" t="s">
        <v>22</v>
      </c>
      <c r="N100" s="200" t="s">
        <v>45</v>
      </c>
      <c r="O100" s="41"/>
      <c r="P100" s="201">
        <f>O100*H100</f>
        <v>0</v>
      </c>
      <c r="Q100" s="201">
        <v>0</v>
      </c>
      <c r="R100" s="201">
        <f>Q100*H100</f>
        <v>0</v>
      </c>
      <c r="S100" s="201">
        <v>0.316</v>
      </c>
      <c r="T100" s="202">
        <f>S100*H100</f>
        <v>13.919799999999999</v>
      </c>
      <c r="AR100" s="23" t="s">
        <v>158</v>
      </c>
      <c r="AT100" s="23" t="s">
        <v>142</v>
      </c>
      <c r="AU100" s="23" t="s">
        <v>83</v>
      </c>
      <c r="AY100" s="23" t="s">
        <v>139</v>
      </c>
      <c r="BE100" s="203">
        <f>IF(N100="základní",J100,0)</f>
        <v>0</v>
      </c>
      <c r="BF100" s="203">
        <f>IF(N100="snížená",J100,0)</f>
        <v>0</v>
      </c>
      <c r="BG100" s="203">
        <f>IF(N100="zákl. přenesená",J100,0)</f>
        <v>0</v>
      </c>
      <c r="BH100" s="203">
        <f>IF(N100="sníž. přenesená",J100,0)</f>
        <v>0</v>
      </c>
      <c r="BI100" s="203">
        <f>IF(N100="nulová",J100,0)</f>
        <v>0</v>
      </c>
      <c r="BJ100" s="23" t="s">
        <v>24</v>
      </c>
      <c r="BK100" s="203">
        <f>ROUND(I100*H100,2)</f>
        <v>0</v>
      </c>
      <c r="BL100" s="23" t="s">
        <v>158</v>
      </c>
      <c r="BM100" s="23" t="s">
        <v>224</v>
      </c>
    </row>
    <row r="101" spans="2:65" s="1" customFormat="1" ht="256.5">
      <c r="B101" s="40"/>
      <c r="C101" s="62"/>
      <c r="D101" s="222" t="s">
        <v>203</v>
      </c>
      <c r="E101" s="62"/>
      <c r="F101" s="223" t="s">
        <v>225</v>
      </c>
      <c r="G101" s="62"/>
      <c r="H101" s="62"/>
      <c r="I101" s="162"/>
      <c r="J101" s="62"/>
      <c r="K101" s="62"/>
      <c r="L101" s="60"/>
      <c r="M101" s="221"/>
      <c r="N101" s="41"/>
      <c r="O101" s="41"/>
      <c r="P101" s="41"/>
      <c r="Q101" s="41"/>
      <c r="R101" s="41"/>
      <c r="S101" s="41"/>
      <c r="T101" s="77"/>
      <c r="AT101" s="23" t="s">
        <v>203</v>
      </c>
      <c r="AU101" s="23" t="s">
        <v>83</v>
      </c>
    </row>
    <row r="102" spans="2:65" s="11" customFormat="1" ht="13.5">
      <c r="B102" s="204"/>
      <c r="C102" s="205"/>
      <c r="D102" s="206" t="s">
        <v>156</v>
      </c>
      <c r="E102" s="207" t="s">
        <v>22</v>
      </c>
      <c r="F102" s="208" t="s">
        <v>226</v>
      </c>
      <c r="G102" s="205"/>
      <c r="H102" s="209">
        <v>44.05</v>
      </c>
      <c r="I102" s="210"/>
      <c r="J102" s="205"/>
      <c r="K102" s="205"/>
      <c r="L102" s="211"/>
      <c r="M102" s="212"/>
      <c r="N102" s="213"/>
      <c r="O102" s="213"/>
      <c r="P102" s="213"/>
      <c r="Q102" s="213"/>
      <c r="R102" s="213"/>
      <c r="S102" s="213"/>
      <c r="T102" s="214"/>
      <c r="AT102" s="215" t="s">
        <v>156</v>
      </c>
      <c r="AU102" s="215" t="s">
        <v>83</v>
      </c>
      <c r="AV102" s="11" t="s">
        <v>83</v>
      </c>
      <c r="AW102" s="11" t="s">
        <v>37</v>
      </c>
      <c r="AX102" s="11" t="s">
        <v>24</v>
      </c>
      <c r="AY102" s="215" t="s">
        <v>139</v>
      </c>
    </row>
    <row r="103" spans="2:65" s="1" customFormat="1" ht="44.25" customHeight="1">
      <c r="B103" s="40"/>
      <c r="C103" s="192" t="s">
        <v>178</v>
      </c>
      <c r="D103" s="192" t="s">
        <v>142</v>
      </c>
      <c r="E103" s="193" t="s">
        <v>227</v>
      </c>
      <c r="F103" s="194" t="s">
        <v>228</v>
      </c>
      <c r="G103" s="195" t="s">
        <v>201</v>
      </c>
      <c r="H103" s="196">
        <v>67.459999999999994</v>
      </c>
      <c r="I103" s="197"/>
      <c r="J103" s="198">
        <f>ROUND(I103*H103,2)</f>
        <v>0</v>
      </c>
      <c r="K103" s="194" t="s">
        <v>146</v>
      </c>
      <c r="L103" s="60"/>
      <c r="M103" s="199" t="s">
        <v>22</v>
      </c>
      <c r="N103" s="200" t="s">
        <v>45</v>
      </c>
      <c r="O103" s="41"/>
      <c r="P103" s="201">
        <f>O103*H103</f>
        <v>0</v>
      </c>
      <c r="Q103" s="201">
        <v>0</v>
      </c>
      <c r="R103" s="201">
        <f>Q103*H103</f>
        <v>0</v>
      </c>
      <c r="S103" s="201">
        <v>0.32500000000000001</v>
      </c>
      <c r="T103" s="202">
        <f>S103*H103</f>
        <v>21.924499999999998</v>
      </c>
      <c r="AR103" s="23" t="s">
        <v>158</v>
      </c>
      <c r="AT103" s="23" t="s">
        <v>142</v>
      </c>
      <c r="AU103" s="23" t="s">
        <v>83</v>
      </c>
      <c r="AY103" s="23" t="s">
        <v>139</v>
      </c>
      <c r="BE103" s="203">
        <f>IF(N103="základní",J103,0)</f>
        <v>0</v>
      </c>
      <c r="BF103" s="203">
        <f>IF(N103="snížená",J103,0)</f>
        <v>0</v>
      </c>
      <c r="BG103" s="203">
        <f>IF(N103="zákl. přenesená",J103,0)</f>
        <v>0</v>
      </c>
      <c r="BH103" s="203">
        <f>IF(N103="sníž. přenesená",J103,0)</f>
        <v>0</v>
      </c>
      <c r="BI103" s="203">
        <f>IF(N103="nulová",J103,0)</f>
        <v>0</v>
      </c>
      <c r="BJ103" s="23" t="s">
        <v>24</v>
      </c>
      <c r="BK103" s="203">
        <f>ROUND(I103*H103,2)</f>
        <v>0</v>
      </c>
      <c r="BL103" s="23" t="s">
        <v>158</v>
      </c>
      <c r="BM103" s="23" t="s">
        <v>229</v>
      </c>
    </row>
    <row r="104" spans="2:65" s="1" customFormat="1" ht="256.5">
      <c r="B104" s="40"/>
      <c r="C104" s="62"/>
      <c r="D104" s="222" t="s">
        <v>203</v>
      </c>
      <c r="E104" s="62"/>
      <c r="F104" s="223" t="s">
        <v>225</v>
      </c>
      <c r="G104" s="62"/>
      <c r="H104" s="62"/>
      <c r="I104" s="162"/>
      <c r="J104" s="62"/>
      <c r="K104" s="62"/>
      <c r="L104" s="60"/>
      <c r="M104" s="221"/>
      <c r="N104" s="41"/>
      <c r="O104" s="41"/>
      <c r="P104" s="41"/>
      <c r="Q104" s="41"/>
      <c r="R104" s="41"/>
      <c r="S104" s="41"/>
      <c r="T104" s="77"/>
      <c r="AT104" s="23" t="s">
        <v>203</v>
      </c>
      <c r="AU104" s="23" t="s">
        <v>83</v>
      </c>
    </row>
    <row r="105" spans="2:65" s="12" customFormat="1" ht="13.5">
      <c r="B105" s="224"/>
      <c r="C105" s="225"/>
      <c r="D105" s="222" t="s">
        <v>156</v>
      </c>
      <c r="E105" s="226" t="s">
        <v>22</v>
      </c>
      <c r="F105" s="227" t="s">
        <v>230</v>
      </c>
      <c r="G105" s="225"/>
      <c r="H105" s="228" t="s">
        <v>22</v>
      </c>
      <c r="I105" s="229"/>
      <c r="J105" s="225"/>
      <c r="K105" s="225"/>
      <c r="L105" s="230"/>
      <c r="M105" s="231"/>
      <c r="N105" s="232"/>
      <c r="O105" s="232"/>
      <c r="P105" s="232"/>
      <c r="Q105" s="232"/>
      <c r="R105" s="232"/>
      <c r="S105" s="232"/>
      <c r="T105" s="233"/>
      <c r="AT105" s="234" t="s">
        <v>156</v>
      </c>
      <c r="AU105" s="234" t="s">
        <v>83</v>
      </c>
      <c r="AV105" s="12" t="s">
        <v>24</v>
      </c>
      <c r="AW105" s="12" t="s">
        <v>37</v>
      </c>
      <c r="AX105" s="12" t="s">
        <v>74</v>
      </c>
      <c r="AY105" s="234" t="s">
        <v>139</v>
      </c>
    </row>
    <row r="106" spans="2:65" s="11" customFormat="1" ht="13.5">
      <c r="B106" s="204"/>
      <c r="C106" s="205"/>
      <c r="D106" s="206" t="s">
        <v>156</v>
      </c>
      <c r="E106" s="207" t="s">
        <v>22</v>
      </c>
      <c r="F106" s="208" t="s">
        <v>231</v>
      </c>
      <c r="G106" s="205"/>
      <c r="H106" s="209">
        <v>67.459999999999994</v>
      </c>
      <c r="I106" s="210"/>
      <c r="J106" s="205"/>
      <c r="K106" s="205"/>
      <c r="L106" s="211"/>
      <c r="M106" s="212"/>
      <c r="N106" s="213"/>
      <c r="O106" s="213"/>
      <c r="P106" s="213"/>
      <c r="Q106" s="213"/>
      <c r="R106" s="213"/>
      <c r="S106" s="213"/>
      <c r="T106" s="214"/>
      <c r="AT106" s="215" t="s">
        <v>156</v>
      </c>
      <c r="AU106" s="215" t="s">
        <v>83</v>
      </c>
      <c r="AV106" s="11" t="s">
        <v>83</v>
      </c>
      <c r="AW106" s="11" t="s">
        <v>37</v>
      </c>
      <c r="AX106" s="11" t="s">
        <v>24</v>
      </c>
      <c r="AY106" s="215" t="s">
        <v>139</v>
      </c>
    </row>
    <row r="107" spans="2:65" s="1" customFormat="1" ht="44.25" customHeight="1">
      <c r="B107" s="40"/>
      <c r="C107" s="192" t="s">
        <v>182</v>
      </c>
      <c r="D107" s="192" t="s">
        <v>142</v>
      </c>
      <c r="E107" s="193" t="s">
        <v>232</v>
      </c>
      <c r="F107" s="194" t="s">
        <v>233</v>
      </c>
      <c r="G107" s="195" t="s">
        <v>201</v>
      </c>
      <c r="H107" s="196">
        <v>596</v>
      </c>
      <c r="I107" s="197"/>
      <c r="J107" s="198">
        <f>ROUND(I107*H107,2)</f>
        <v>0</v>
      </c>
      <c r="K107" s="194" t="s">
        <v>146</v>
      </c>
      <c r="L107" s="60"/>
      <c r="M107" s="199" t="s">
        <v>22</v>
      </c>
      <c r="N107" s="200" t="s">
        <v>45</v>
      </c>
      <c r="O107" s="41"/>
      <c r="P107" s="201">
        <f>O107*H107</f>
        <v>0</v>
      </c>
      <c r="Q107" s="201">
        <v>0</v>
      </c>
      <c r="R107" s="201">
        <f>Q107*H107</f>
        <v>0</v>
      </c>
      <c r="S107" s="201">
        <v>0.44</v>
      </c>
      <c r="T107" s="202">
        <f>S107*H107</f>
        <v>262.24</v>
      </c>
      <c r="AR107" s="23" t="s">
        <v>158</v>
      </c>
      <c r="AT107" s="23" t="s">
        <v>142</v>
      </c>
      <c r="AU107" s="23" t="s">
        <v>83</v>
      </c>
      <c r="AY107" s="23" t="s">
        <v>139</v>
      </c>
      <c r="BE107" s="203">
        <f>IF(N107="základní",J107,0)</f>
        <v>0</v>
      </c>
      <c r="BF107" s="203">
        <f>IF(N107="snížená",J107,0)</f>
        <v>0</v>
      </c>
      <c r="BG107" s="203">
        <f>IF(N107="zákl. přenesená",J107,0)</f>
        <v>0</v>
      </c>
      <c r="BH107" s="203">
        <f>IF(N107="sníž. přenesená",J107,0)</f>
        <v>0</v>
      </c>
      <c r="BI107" s="203">
        <f>IF(N107="nulová",J107,0)</f>
        <v>0</v>
      </c>
      <c r="BJ107" s="23" t="s">
        <v>24</v>
      </c>
      <c r="BK107" s="203">
        <f>ROUND(I107*H107,2)</f>
        <v>0</v>
      </c>
      <c r="BL107" s="23" t="s">
        <v>158</v>
      </c>
      <c r="BM107" s="23" t="s">
        <v>234</v>
      </c>
    </row>
    <row r="108" spans="2:65" s="1" customFormat="1" ht="256.5">
      <c r="B108" s="40"/>
      <c r="C108" s="62"/>
      <c r="D108" s="222" t="s">
        <v>203</v>
      </c>
      <c r="E108" s="62"/>
      <c r="F108" s="223" t="s">
        <v>225</v>
      </c>
      <c r="G108" s="62"/>
      <c r="H108" s="62"/>
      <c r="I108" s="162"/>
      <c r="J108" s="62"/>
      <c r="K108" s="62"/>
      <c r="L108" s="60"/>
      <c r="M108" s="221"/>
      <c r="N108" s="41"/>
      <c r="O108" s="41"/>
      <c r="P108" s="41"/>
      <c r="Q108" s="41"/>
      <c r="R108" s="41"/>
      <c r="S108" s="41"/>
      <c r="T108" s="77"/>
      <c r="AT108" s="23" t="s">
        <v>203</v>
      </c>
      <c r="AU108" s="23" t="s">
        <v>83</v>
      </c>
    </row>
    <row r="109" spans="2:65" s="12" customFormat="1" ht="13.5">
      <c r="B109" s="224"/>
      <c r="C109" s="225"/>
      <c r="D109" s="222" t="s">
        <v>156</v>
      </c>
      <c r="E109" s="226" t="s">
        <v>22</v>
      </c>
      <c r="F109" s="227" t="s">
        <v>235</v>
      </c>
      <c r="G109" s="225"/>
      <c r="H109" s="228" t="s">
        <v>22</v>
      </c>
      <c r="I109" s="229"/>
      <c r="J109" s="225"/>
      <c r="K109" s="225"/>
      <c r="L109" s="230"/>
      <c r="M109" s="231"/>
      <c r="N109" s="232"/>
      <c r="O109" s="232"/>
      <c r="P109" s="232"/>
      <c r="Q109" s="232"/>
      <c r="R109" s="232"/>
      <c r="S109" s="232"/>
      <c r="T109" s="233"/>
      <c r="AT109" s="234" t="s">
        <v>156</v>
      </c>
      <c r="AU109" s="234" t="s">
        <v>83</v>
      </c>
      <c r="AV109" s="12" t="s">
        <v>24</v>
      </c>
      <c r="AW109" s="12" t="s">
        <v>37</v>
      </c>
      <c r="AX109" s="12" t="s">
        <v>74</v>
      </c>
      <c r="AY109" s="234" t="s">
        <v>139</v>
      </c>
    </row>
    <row r="110" spans="2:65" s="11" customFormat="1" ht="13.5">
      <c r="B110" s="204"/>
      <c r="C110" s="205"/>
      <c r="D110" s="206" t="s">
        <v>156</v>
      </c>
      <c r="E110" s="207" t="s">
        <v>22</v>
      </c>
      <c r="F110" s="208" t="s">
        <v>236</v>
      </c>
      <c r="G110" s="205"/>
      <c r="H110" s="209">
        <v>596</v>
      </c>
      <c r="I110" s="210"/>
      <c r="J110" s="205"/>
      <c r="K110" s="205"/>
      <c r="L110" s="211"/>
      <c r="M110" s="212"/>
      <c r="N110" s="213"/>
      <c r="O110" s="213"/>
      <c r="P110" s="213"/>
      <c r="Q110" s="213"/>
      <c r="R110" s="213"/>
      <c r="S110" s="213"/>
      <c r="T110" s="214"/>
      <c r="AT110" s="215" t="s">
        <v>156</v>
      </c>
      <c r="AU110" s="215" t="s">
        <v>83</v>
      </c>
      <c r="AV110" s="11" t="s">
        <v>83</v>
      </c>
      <c r="AW110" s="11" t="s">
        <v>37</v>
      </c>
      <c r="AX110" s="11" t="s">
        <v>24</v>
      </c>
      <c r="AY110" s="215" t="s">
        <v>139</v>
      </c>
    </row>
    <row r="111" spans="2:65" s="1" customFormat="1" ht="31.5" customHeight="1">
      <c r="B111" s="40"/>
      <c r="C111" s="192" t="s">
        <v>164</v>
      </c>
      <c r="D111" s="192" t="s">
        <v>142</v>
      </c>
      <c r="E111" s="193" t="s">
        <v>237</v>
      </c>
      <c r="F111" s="194" t="s">
        <v>238</v>
      </c>
      <c r="G111" s="195" t="s">
        <v>201</v>
      </c>
      <c r="H111" s="196">
        <v>20.49</v>
      </c>
      <c r="I111" s="197"/>
      <c r="J111" s="198">
        <f>ROUND(I111*H111,2)</f>
        <v>0</v>
      </c>
      <c r="K111" s="194" t="s">
        <v>146</v>
      </c>
      <c r="L111" s="60"/>
      <c r="M111" s="199" t="s">
        <v>22</v>
      </c>
      <c r="N111" s="200" t="s">
        <v>45</v>
      </c>
      <c r="O111" s="41"/>
      <c r="P111" s="201">
        <f>O111*H111</f>
        <v>0</v>
      </c>
      <c r="Q111" s="201">
        <v>3.0000000000000001E-5</v>
      </c>
      <c r="R111" s="201">
        <f>Q111*H111</f>
        <v>6.1469999999999993E-4</v>
      </c>
      <c r="S111" s="201">
        <v>7.6999999999999999E-2</v>
      </c>
      <c r="T111" s="202">
        <f>S111*H111</f>
        <v>1.5777299999999999</v>
      </c>
      <c r="AR111" s="23" t="s">
        <v>158</v>
      </c>
      <c r="AT111" s="23" t="s">
        <v>142</v>
      </c>
      <c r="AU111" s="23" t="s">
        <v>83</v>
      </c>
      <c r="AY111" s="23" t="s">
        <v>139</v>
      </c>
      <c r="BE111" s="203">
        <f>IF(N111="základní",J111,0)</f>
        <v>0</v>
      </c>
      <c r="BF111" s="203">
        <f>IF(N111="snížená",J111,0)</f>
        <v>0</v>
      </c>
      <c r="BG111" s="203">
        <f>IF(N111="zákl. přenesená",J111,0)</f>
        <v>0</v>
      </c>
      <c r="BH111" s="203">
        <f>IF(N111="sníž. přenesená",J111,0)</f>
        <v>0</v>
      </c>
      <c r="BI111" s="203">
        <f>IF(N111="nulová",J111,0)</f>
        <v>0</v>
      </c>
      <c r="BJ111" s="23" t="s">
        <v>24</v>
      </c>
      <c r="BK111" s="203">
        <f>ROUND(I111*H111,2)</f>
        <v>0</v>
      </c>
      <c r="BL111" s="23" t="s">
        <v>158</v>
      </c>
      <c r="BM111" s="23" t="s">
        <v>239</v>
      </c>
    </row>
    <row r="112" spans="2:65" s="1" customFormat="1" ht="216">
      <c r="B112" s="40"/>
      <c r="C112" s="62"/>
      <c r="D112" s="206" t="s">
        <v>203</v>
      </c>
      <c r="E112" s="62"/>
      <c r="F112" s="220" t="s">
        <v>240</v>
      </c>
      <c r="G112" s="62"/>
      <c r="H112" s="62"/>
      <c r="I112" s="162"/>
      <c r="J112" s="62"/>
      <c r="K112" s="62"/>
      <c r="L112" s="60"/>
      <c r="M112" s="221"/>
      <c r="N112" s="41"/>
      <c r="O112" s="41"/>
      <c r="P112" s="41"/>
      <c r="Q112" s="41"/>
      <c r="R112" s="41"/>
      <c r="S112" s="41"/>
      <c r="T112" s="77"/>
      <c r="AT112" s="23" t="s">
        <v>203</v>
      </c>
      <c r="AU112" s="23" t="s">
        <v>83</v>
      </c>
    </row>
    <row r="113" spans="2:65" s="1" customFormat="1" ht="31.5" customHeight="1">
      <c r="B113" s="40"/>
      <c r="C113" s="192" t="s">
        <v>29</v>
      </c>
      <c r="D113" s="192" t="s">
        <v>142</v>
      </c>
      <c r="E113" s="193" t="s">
        <v>241</v>
      </c>
      <c r="F113" s="194" t="s">
        <v>242</v>
      </c>
      <c r="G113" s="195" t="s">
        <v>243</v>
      </c>
      <c r="H113" s="196">
        <v>10</v>
      </c>
      <c r="I113" s="197"/>
      <c r="J113" s="198">
        <f>ROUND(I113*H113,2)</f>
        <v>0</v>
      </c>
      <c r="K113" s="194" t="s">
        <v>146</v>
      </c>
      <c r="L113" s="60"/>
      <c r="M113" s="199" t="s">
        <v>22</v>
      </c>
      <c r="N113" s="200" t="s">
        <v>45</v>
      </c>
      <c r="O113" s="41"/>
      <c r="P113" s="201">
        <f>O113*H113</f>
        <v>0</v>
      </c>
      <c r="Q113" s="201">
        <v>0</v>
      </c>
      <c r="R113" s="201">
        <f>Q113*H113</f>
        <v>0</v>
      </c>
      <c r="S113" s="201">
        <v>0.20499999999999999</v>
      </c>
      <c r="T113" s="202">
        <f>S113*H113</f>
        <v>2.0499999999999998</v>
      </c>
      <c r="AR113" s="23" t="s">
        <v>158</v>
      </c>
      <c r="AT113" s="23" t="s">
        <v>142</v>
      </c>
      <c r="AU113" s="23" t="s">
        <v>83</v>
      </c>
      <c r="AY113" s="23" t="s">
        <v>139</v>
      </c>
      <c r="BE113" s="203">
        <f>IF(N113="základní",J113,0)</f>
        <v>0</v>
      </c>
      <c r="BF113" s="203">
        <f>IF(N113="snížená",J113,0)</f>
        <v>0</v>
      </c>
      <c r="BG113" s="203">
        <f>IF(N113="zákl. přenesená",J113,0)</f>
        <v>0</v>
      </c>
      <c r="BH113" s="203">
        <f>IF(N113="sníž. přenesená",J113,0)</f>
        <v>0</v>
      </c>
      <c r="BI113" s="203">
        <f>IF(N113="nulová",J113,0)</f>
        <v>0</v>
      </c>
      <c r="BJ113" s="23" t="s">
        <v>24</v>
      </c>
      <c r="BK113" s="203">
        <f>ROUND(I113*H113,2)</f>
        <v>0</v>
      </c>
      <c r="BL113" s="23" t="s">
        <v>158</v>
      </c>
      <c r="BM113" s="23" t="s">
        <v>244</v>
      </c>
    </row>
    <row r="114" spans="2:65" s="1" customFormat="1" ht="148.5">
      <c r="B114" s="40"/>
      <c r="C114" s="62"/>
      <c r="D114" s="206" t="s">
        <v>203</v>
      </c>
      <c r="E114" s="62"/>
      <c r="F114" s="220" t="s">
        <v>245</v>
      </c>
      <c r="G114" s="62"/>
      <c r="H114" s="62"/>
      <c r="I114" s="162"/>
      <c r="J114" s="62"/>
      <c r="K114" s="62"/>
      <c r="L114" s="60"/>
      <c r="M114" s="221"/>
      <c r="N114" s="41"/>
      <c r="O114" s="41"/>
      <c r="P114" s="41"/>
      <c r="Q114" s="41"/>
      <c r="R114" s="41"/>
      <c r="S114" s="41"/>
      <c r="T114" s="77"/>
      <c r="AT114" s="23" t="s">
        <v>203</v>
      </c>
      <c r="AU114" s="23" t="s">
        <v>83</v>
      </c>
    </row>
    <row r="115" spans="2:65" s="1" customFormat="1" ht="31.5" customHeight="1">
      <c r="B115" s="40"/>
      <c r="C115" s="192" t="s">
        <v>246</v>
      </c>
      <c r="D115" s="192" t="s">
        <v>142</v>
      </c>
      <c r="E115" s="193" t="s">
        <v>247</v>
      </c>
      <c r="F115" s="194" t="s">
        <v>248</v>
      </c>
      <c r="G115" s="195" t="s">
        <v>249</v>
      </c>
      <c r="H115" s="196">
        <v>32.893999999999998</v>
      </c>
      <c r="I115" s="197"/>
      <c r="J115" s="198">
        <f>ROUND(I115*H115,2)</f>
        <v>0</v>
      </c>
      <c r="K115" s="194" t="s">
        <v>146</v>
      </c>
      <c r="L115" s="60"/>
      <c r="M115" s="199" t="s">
        <v>22</v>
      </c>
      <c r="N115" s="200" t="s">
        <v>45</v>
      </c>
      <c r="O115" s="41"/>
      <c r="P115" s="201">
        <f>O115*H115</f>
        <v>0</v>
      </c>
      <c r="Q115" s="201">
        <v>0</v>
      </c>
      <c r="R115" s="201">
        <f>Q115*H115</f>
        <v>0</v>
      </c>
      <c r="S115" s="201">
        <v>0</v>
      </c>
      <c r="T115" s="202">
        <f>S115*H115</f>
        <v>0</v>
      </c>
      <c r="AR115" s="23" t="s">
        <v>158</v>
      </c>
      <c r="AT115" s="23" t="s">
        <v>142</v>
      </c>
      <c r="AU115" s="23" t="s">
        <v>83</v>
      </c>
      <c r="AY115" s="23" t="s">
        <v>139</v>
      </c>
      <c r="BE115" s="203">
        <f>IF(N115="základní",J115,0)</f>
        <v>0</v>
      </c>
      <c r="BF115" s="203">
        <f>IF(N115="snížená",J115,0)</f>
        <v>0</v>
      </c>
      <c r="BG115" s="203">
        <f>IF(N115="zákl. přenesená",J115,0)</f>
        <v>0</v>
      </c>
      <c r="BH115" s="203">
        <f>IF(N115="sníž. přenesená",J115,0)</f>
        <v>0</v>
      </c>
      <c r="BI115" s="203">
        <f>IF(N115="nulová",J115,0)</f>
        <v>0</v>
      </c>
      <c r="BJ115" s="23" t="s">
        <v>24</v>
      </c>
      <c r="BK115" s="203">
        <f>ROUND(I115*H115,2)</f>
        <v>0</v>
      </c>
      <c r="BL115" s="23" t="s">
        <v>158</v>
      </c>
      <c r="BM115" s="23" t="s">
        <v>250</v>
      </c>
    </row>
    <row r="116" spans="2:65" s="1" customFormat="1" ht="108">
      <c r="B116" s="40"/>
      <c r="C116" s="62"/>
      <c r="D116" s="222" t="s">
        <v>203</v>
      </c>
      <c r="E116" s="62"/>
      <c r="F116" s="223" t="s">
        <v>251</v>
      </c>
      <c r="G116" s="62"/>
      <c r="H116" s="62"/>
      <c r="I116" s="162"/>
      <c r="J116" s="62"/>
      <c r="K116" s="62"/>
      <c r="L116" s="60"/>
      <c r="M116" s="221"/>
      <c r="N116" s="41"/>
      <c r="O116" s="41"/>
      <c r="P116" s="41"/>
      <c r="Q116" s="41"/>
      <c r="R116" s="41"/>
      <c r="S116" s="41"/>
      <c r="T116" s="77"/>
      <c r="AT116" s="23" t="s">
        <v>203</v>
      </c>
      <c r="AU116" s="23" t="s">
        <v>83</v>
      </c>
    </row>
    <row r="117" spans="2:65" s="11" customFormat="1" ht="13.5">
      <c r="B117" s="204"/>
      <c r="C117" s="205"/>
      <c r="D117" s="206" t="s">
        <v>156</v>
      </c>
      <c r="E117" s="207" t="s">
        <v>22</v>
      </c>
      <c r="F117" s="208" t="s">
        <v>252</v>
      </c>
      <c r="G117" s="205"/>
      <c r="H117" s="209">
        <v>32.893999999999998</v>
      </c>
      <c r="I117" s="210"/>
      <c r="J117" s="205"/>
      <c r="K117" s="205"/>
      <c r="L117" s="211"/>
      <c r="M117" s="212"/>
      <c r="N117" s="213"/>
      <c r="O117" s="213"/>
      <c r="P117" s="213"/>
      <c r="Q117" s="213"/>
      <c r="R117" s="213"/>
      <c r="S117" s="213"/>
      <c r="T117" s="214"/>
      <c r="AT117" s="215" t="s">
        <v>156</v>
      </c>
      <c r="AU117" s="215" t="s">
        <v>83</v>
      </c>
      <c r="AV117" s="11" t="s">
        <v>83</v>
      </c>
      <c r="AW117" s="11" t="s">
        <v>37</v>
      </c>
      <c r="AX117" s="11" t="s">
        <v>24</v>
      </c>
      <c r="AY117" s="215" t="s">
        <v>139</v>
      </c>
    </row>
    <row r="118" spans="2:65" s="1" customFormat="1" ht="31.5" customHeight="1">
      <c r="B118" s="40"/>
      <c r="C118" s="192" t="s">
        <v>253</v>
      </c>
      <c r="D118" s="192" t="s">
        <v>142</v>
      </c>
      <c r="E118" s="193" t="s">
        <v>254</v>
      </c>
      <c r="F118" s="194" t="s">
        <v>255</v>
      </c>
      <c r="G118" s="195" t="s">
        <v>249</v>
      </c>
      <c r="H118" s="196">
        <v>126.321</v>
      </c>
      <c r="I118" s="197"/>
      <c r="J118" s="198">
        <f>ROUND(I118*H118,2)</f>
        <v>0</v>
      </c>
      <c r="K118" s="194" t="s">
        <v>146</v>
      </c>
      <c r="L118" s="60"/>
      <c r="M118" s="199" t="s">
        <v>22</v>
      </c>
      <c r="N118" s="200" t="s">
        <v>45</v>
      </c>
      <c r="O118" s="41"/>
      <c r="P118" s="201">
        <f>O118*H118</f>
        <v>0</v>
      </c>
      <c r="Q118" s="201">
        <v>0</v>
      </c>
      <c r="R118" s="201">
        <f>Q118*H118</f>
        <v>0</v>
      </c>
      <c r="S118" s="201">
        <v>0</v>
      </c>
      <c r="T118" s="202">
        <f>S118*H118</f>
        <v>0</v>
      </c>
      <c r="AR118" s="23" t="s">
        <v>158</v>
      </c>
      <c r="AT118" s="23" t="s">
        <v>142</v>
      </c>
      <c r="AU118" s="23" t="s">
        <v>83</v>
      </c>
      <c r="AY118" s="23" t="s">
        <v>139</v>
      </c>
      <c r="BE118" s="203">
        <f>IF(N118="základní",J118,0)</f>
        <v>0</v>
      </c>
      <c r="BF118" s="203">
        <f>IF(N118="snížená",J118,0)</f>
        <v>0</v>
      </c>
      <c r="BG118" s="203">
        <f>IF(N118="zákl. přenesená",J118,0)</f>
        <v>0</v>
      </c>
      <c r="BH118" s="203">
        <f>IF(N118="sníž. přenesená",J118,0)</f>
        <v>0</v>
      </c>
      <c r="BI118" s="203">
        <f>IF(N118="nulová",J118,0)</f>
        <v>0</v>
      </c>
      <c r="BJ118" s="23" t="s">
        <v>24</v>
      </c>
      <c r="BK118" s="203">
        <f>ROUND(I118*H118,2)</f>
        <v>0</v>
      </c>
      <c r="BL118" s="23" t="s">
        <v>158</v>
      </c>
      <c r="BM118" s="23" t="s">
        <v>256</v>
      </c>
    </row>
    <row r="119" spans="2:65" s="1" customFormat="1" ht="108">
      <c r="B119" s="40"/>
      <c r="C119" s="62"/>
      <c r="D119" s="222" t="s">
        <v>203</v>
      </c>
      <c r="E119" s="62"/>
      <c r="F119" s="223" t="s">
        <v>251</v>
      </c>
      <c r="G119" s="62"/>
      <c r="H119" s="62"/>
      <c r="I119" s="162"/>
      <c r="J119" s="62"/>
      <c r="K119" s="62"/>
      <c r="L119" s="60"/>
      <c r="M119" s="221"/>
      <c r="N119" s="41"/>
      <c r="O119" s="41"/>
      <c r="P119" s="41"/>
      <c r="Q119" s="41"/>
      <c r="R119" s="41"/>
      <c r="S119" s="41"/>
      <c r="T119" s="77"/>
      <c r="AT119" s="23" t="s">
        <v>203</v>
      </c>
      <c r="AU119" s="23" t="s">
        <v>83</v>
      </c>
    </row>
    <row r="120" spans="2:65" s="11" customFormat="1" ht="13.5">
      <c r="B120" s="204"/>
      <c r="C120" s="205"/>
      <c r="D120" s="206" t="s">
        <v>156</v>
      </c>
      <c r="E120" s="207" t="s">
        <v>22</v>
      </c>
      <c r="F120" s="208" t="s">
        <v>257</v>
      </c>
      <c r="G120" s="205"/>
      <c r="H120" s="209">
        <v>126.321</v>
      </c>
      <c r="I120" s="210"/>
      <c r="J120" s="205"/>
      <c r="K120" s="205"/>
      <c r="L120" s="211"/>
      <c r="M120" s="212"/>
      <c r="N120" s="213"/>
      <c r="O120" s="213"/>
      <c r="P120" s="213"/>
      <c r="Q120" s="213"/>
      <c r="R120" s="213"/>
      <c r="S120" s="213"/>
      <c r="T120" s="214"/>
      <c r="AT120" s="215" t="s">
        <v>156</v>
      </c>
      <c r="AU120" s="215" t="s">
        <v>83</v>
      </c>
      <c r="AV120" s="11" t="s">
        <v>83</v>
      </c>
      <c r="AW120" s="11" t="s">
        <v>37</v>
      </c>
      <c r="AX120" s="11" t="s">
        <v>24</v>
      </c>
      <c r="AY120" s="215" t="s">
        <v>139</v>
      </c>
    </row>
    <row r="121" spans="2:65" s="1" customFormat="1" ht="44.25" customHeight="1">
      <c r="B121" s="40"/>
      <c r="C121" s="192" t="s">
        <v>258</v>
      </c>
      <c r="D121" s="192" t="s">
        <v>142</v>
      </c>
      <c r="E121" s="193" t="s">
        <v>259</v>
      </c>
      <c r="F121" s="194" t="s">
        <v>260</v>
      </c>
      <c r="G121" s="195" t="s">
        <v>249</v>
      </c>
      <c r="H121" s="196">
        <v>390.18099999999998</v>
      </c>
      <c r="I121" s="197"/>
      <c r="J121" s="198">
        <f>ROUND(I121*H121,2)</f>
        <v>0</v>
      </c>
      <c r="K121" s="194" t="s">
        <v>146</v>
      </c>
      <c r="L121" s="60"/>
      <c r="M121" s="199" t="s">
        <v>22</v>
      </c>
      <c r="N121" s="200" t="s">
        <v>45</v>
      </c>
      <c r="O121" s="41"/>
      <c r="P121" s="201">
        <f>O121*H121</f>
        <v>0</v>
      </c>
      <c r="Q121" s="201">
        <v>0</v>
      </c>
      <c r="R121" s="201">
        <f>Q121*H121</f>
        <v>0</v>
      </c>
      <c r="S121" s="201">
        <v>0</v>
      </c>
      <c r="T121" s="202">
        <f>S121*H121</f>
        <v>0</v>
      </c>
      <c r="AR121" s="23" t="s">
        <v>158</v>
      </c>
      <c r="AT121" s="23" t="s">
        <v>142</v>
      </c>
      <c r="AU121" s="23" t="s">
        <v>83</v>
      </c>
      <c r="AY121" s="23" t="s">
        <v>139</v>
      </c>
      <c r="BE121" s="203">
        <f>IF(N121="základní",J121,0)</f>
        <v>0</v>
      </c>
      <c r="BF121" s="203">
        <f>IF(N121="snížená",J121,0)</f>
        <v>0</v>
      </c>
      <c r="BG121" s="203">
        <f>IF(N121="zákl. přenesená",J121,0)</f>
        <v>0</v>
      </c>
      <c r="BH121" s="203">
        <f>IF(N121="sníž. přenesená",J121,0)</f>
        <v>0</v>
      </c>
      <c r="BI121" s="203">
        <f>IF(N121="nulová",J121,0)</f>
        <v>0</v>
      </c>
      <c r="BJ121" s="23" t="s">
        <v>24</v>
      </c>
      <c r="BK121" s="203">
        <f>ROUND(I121*H121,2)</f>
        <v>0</v>
      </c>
      <c r="BL121" s="23" t="s">
        <v>158</v>
      </c>
      <c r="BM121" s="23" t="s">
        <v>261</v>
      </c>
    </row>
    <row r="122" spans="2:65" s="1" customFormat="1" ht="270">
      <c r="B122" s="40"/>
      <c r="C122" s="62"/>
      <c r="D122" s="222" t="s">
        <v>203</v>
      </c>
      <c r="E122" s="62"/>
      <c r="F122" s="223" t="s">
        <v>262</v>
      </c>
      <c r="G122" s="62"/>
      <c r="H122" s="62"/>
      <c r="I122" s="162"/>
      <c r="J122" s="62"/>
      <c r="K122" s="62"/>
      <c r="L122" s="60"/>
      <c r="M122" s="221"/>
      <c r="N122" s="41"/>
      <c r="O122" s="41"/>
      <c r="P122" s="41"/>
      <c r="Q122" s="41"/>
      <c r="R122" s="41"/>
      <c r="S122" s="41"/>
      <c r="T122" s="77"/>
      <c r="AT122" s="23" t="s">
        <v>203</v>
      </c>
      <c r="AU122" s="23" t="s">
        <v>83</v>
      </c>
    </row>
    <row r="123" spans="2:65" s="11" customFormat="1" ht="13.5">
      <c r="B123" s="204"/>
      <c r="C123" s="205"/>
      <c r="D123" s="222" t="s">
        <v>156</v>
      </c>
      <c r="E123" s="235" t="s">
        <v>22</v>
      </c>
      <c r="F123" s="236" t="s">
        <v>263</v>
      </c>
      <c r="G123" s="205"/>
      <c r="H123" s="237">
        <v>263.86</v>
      </c>
      <c r="I123" s="210"/>
      <c r="J123" s="205"/>
      <c r="K123" s="205"/>
      <c r="L123" s="211"/>
      <c r="M123" s="212"/>
      <c r="N123" s="213"/>
      <c r="O123" s="213"/>
      <c r="P123" s="213"/>
      <c r="Q123" s="213"/>
      <c r="R123" s="213"/>
      <c r="S123" s="213"/>
      <c r="T123" s="214"/>
      <c r="AT123" s="215" t="s">
        <v>156</v>
      </c>
      <c r="AU123" s="215" t="s">
        <v>83</v>
      </c>
      <c r="AV123" s="11" t="s">
        <v>83</v>
      </c>
      <c r="AW123" s="11" t="s">
        <v>37</v>
      </c>
      <c r="AX123" s="11" t="s">
        <v>74</v>
      </c>
      <c r="AY123" s="215" t="s">
        <v>139</v>
      </c>
    </row>
    <row r="124" spans="2:65" s="11" customFormat="1" ht="13.5">
      <c r="B124" s="204"/>
      <c r="C124" s="205"/>
      <c r="D124" s="222" t="s">
        <v>156</v>
      </c>
      <c r="E124" s="235" t="s">
        <v>22</v>
      </c>
      <c r="F124" s="236" t="s">
        <v>264</v>
      </c>
      <c r="G124" s="205"/>
      <c r="H124" s="237">
        <v>126.321</v>
      </c>
      <c r="I124" s="210"/>
      <c r="J124" s="205"/>
      <c r="K124" s="205"/>
      <c r="L124" s="211"/>
      <c r="M124" s="212"/>
      <c r="N124" s="213"/>
      <c r="O124" s="213"/>
      <c r="P124" s="213"/>
      <c r="Q124" s="213"/>
      <c r="R124" s="213"/>
      <c r="S124" s="213"/>
      <c r="T124" s="214"/>
      <c r="AT124" s="215" t="s">
        <v>156</v>
      </c>
      <c r="AU124" s="215" t="s">
        <v>83</v>
      </c>
      <c r="AV124" s="11" t="s">
        <v>83</v>
      </c>
      <c r="AW124" s="11" t="s">
        <v>37</v>
      </c>
      <c r="AX124" s="11" t="s">
        <v>74</v>
      </c>
      <c r="AY124" s="215" t="s">
        <v>139</v>
      </c>
    </row>
    <row r="125" spans="2:65" s="13" customFormat="1" ht="13.5">
      <c r="B125" s="238"/>
      <c r="C125" s="239"/>
      <c r="D125" s="206" t="s">
        <v>156</v>
      </c>
      <c r="E125" s="240" t="s">
        <v>22</v>
      </c>
      <c r="F125" s="241" t="s">
        <v>265</v>
      </c>
      <c r="G125" s="239"/>
      <c r="H125" s="242">
        <v>390.18099999999998</v>
      </c>
      <c r="I125" s="243"/>
      <c r="J125" s="239"/>
      <c r="K125" s="239"/>
      <c r="L125" s="244"/>
      <c r="M125" s="245"/>
      <c r="N125" s="246"/>
      <c r="O125" s="246"/>
      <c r="P125" s="246"/>
      <c r="Q125" s="246"/>
      <c r="R125" s="246"/>
      <c r="S125" s="246"/>
      <c r="T125" s="247"/>
      <c r="AT125" s="248" t="s">
        <v>156</v>
      </c>
      <c r="AU125" s="248" t="s">
        <v>83</v>
      </c>
      <c r="AV125" s="13" t="s">
        <v>158</v>
      </c>
      <c r="AW125" s="13" t="s">
        <v>37</v>
      </c>
      <c r="AX125" s="13" t="s">
        <v>24</v>
      </c>
      <c r="AY125" s="248" t="s">
        <v>139</v>
      </c>
    </row>
    <row r="126" spans="2:65" s="1" customFormat="1" ht="31.5" customHeight="1">
      <c r="B126" s="40"/>
      <c r="C126" s="192" t="s">
        <v>266</v>
      </c>
      <c r="D126" s="192" t="s">
        <v>142</v>
      </c>
      <c r="E126" s="193" t="s">
        <v>267</v>
      </c>
      <c r="F126" s="194" t="s">
        <v>268</v>
      </c>
      <c r="G126" s="195" t="s">
        <v>249</v>
      </c>
      <c r="H126" s="196">
        <v>21.350999999999999</v>
      </c>
      <c r="I126" s="197"/>
      <c r="J126" s="198">
        <f>ROUND(I126*H126,2)</f>
        <v>0</v>
      </c>
      <c r="K126" s="194" t="s">
        <v>146</v>
      </c>
      <c r="L126" s="60"/>
      <c r="M126" s="199" t="s">
        <v>22</v>
      </c>
      <c r="N126" s="200" t="s">
        <v>45</v>
      </c>
      <c r="O126" s="41"/>
      <c r="P126" s="201">
        <f>O126*H126</f>
        <v>0</v>
      </c>
      <c r="Q126" s="201">
        <v>0</v>
      </c>
      <c r="R126" s="201">
        <f>Q126*H126</f>
        <v>0</v>
      </c>
      <c r="S126" s="201">
        <v>0</v>
      </c>
      <c r="T126" s="202">
        <f>S126*H126</f>
        <v>0</v>
      </c>
      <c r="AR126" s="23" t="s">
        <v>158</v>
      </c>
      <c r="AT126" s="23" t="s">
        <v>142</v>
      </c>
      <c r="AU126" s="23" t="s">
        <v>83</v>
      </c>
      <c r="AY126" s="23" t="s">
        <v>139</v>
      </c>
      <c r="BE126" s="203">
        <f>IF(N126="základní",J126,0)</f>
        <v>0</v>
      </c>
      <c r="BF126" s="203">
        <f>IF(N126="snížená",J126,0)</f>
        <v>0</v>
      </c>
      <c r="BG126" s="203">
        <f>IF(N126="zákl. přenesená",J126,0)</f>
        <v>0</v>
      </c>
      <c r="BH126" s="203">
        <f>IF(N126="sníž. přenesená",J126,0)</f>
        <v>0</v>
      </c>
      <c r="BI126" s="203">
        <f>IF(N126="nulová",J126,0)</f>
        <v>0</v>
      </c>
      <c r="BJ126" s="23" t="s">
        <v>24</v>
      </c>
      <c r="BK126" s="203">
        <f>ROUND(I126*H126,2)</f>
        <v>0</v>
      </c>
      <c r="BL126" s="23" t="s">
        <v>158</v>
      </c>
      <c r="BM126" s="23" t="s">
        <v>269</v>
      </c>
    </row>
    <row r="127" spans="2:65" s="1" customFormat="1" ht="94.5">
      <c r="B127" s="40"/>
      <c r="C127" s="62"/>
      <c r="D127" s="222" t="s">
        <v>203</v>
      </c>
      <c r="E127" s="62"/>
      <c r="F127" s="223" t="s">
        <v>270</v>
      </c>
      <c r="G127" s="62"/>
      <c r="H127" s="62"/>
      <c r="I127" s="162"/>
      <c r="J127" s="62"/>
      <c r="K127" s="62"/>
      <c r="L127" s="60"/>
      <c r="M127" s="221"/>
      <c r="N127" s="41"/>
      <c r="O127" s="41"/>
      <c r="P127" s="41"/>
      <c r="Q127" s="41"/>
      <c r="R127" s="41"/>
      <c r="S127" s="41"/>
      <c r="T127" s="77"/>
      <c r="AT127" s="23" t="s">
        <v>203</v>
      </c>
      <c r="AU127" s="23" t="s">
        <v>83</v>
      </c>
    </row>
    <row r="128" spans="2:65" s="11" customFormat="1" ht="13.5">
      <c r="B128" s="204"/>
      <c r="C128" s="205"/>
      <c r="D128" s="206" t="s">
        <v>156</v>
      </c>
      <c r="E128" s="207" t="s">
        <v>22</v>
      </c>
      <c r="F128" s="208" t="s">
        <v>271</v>
      </c>
      <c r="G128" s="205"/>
      <c r="H128" s="209">
        <v>21.350999999999999</v>
      </c>
      <c r="I128" s="210"/>
      <c r="J128" s="205"/>
      <c r="K128" s="205"/>
      <c r="L128" s="211"/>
      <c r="M128" s="212"/>
      <c r="N128" s="213"/>
      <c r="O128" s="213"/>
      <c r="P128" s="213"/>
      <c r="Q128" s="213"/>
      <c r="R128" s="213"/>
      <c r="S128" s="213"/>
      <c r="T128" s="214"/>
      <c r="AT128" s="215" t="s">
        <v>156</v>
      </c>
      <c r="AU128" s="215" t="s">
        <v>83</v>
      </c>
      <c r="AV128" s="11" t="s">
        <v>83</v>
      </c>
      <c r="AW128" s="11" t="s">
        <v>37</v>
      </c>
      <c r="AX128" s="11" t="s">
        <v>24</v>
      </c>
      <c r="AY128" s="215" t="s">
        <v>139</v>
      </c>
    </row>
    <row r="129" spans="2:65" s="1" customFormat="1" ht="44.25" customHeight="1">
      <c r="B129" s="40"/>
      <c r="C129" s="192" t="s">
        <v>10</v>
      </c>
      <c r="D129" s="192" t="s">
        <v>142</v>
      </c>
      <c r="E129" s="193" t="s">
        <v>272</v>
      </c>
      <c r="F129" s="194" t="s">
        <v>273</v>
      </c>
      <c r="G129" s="195" t="s">
        <v>249</v>
      </c>
      <c r="H129" s="196">
        <v>252.642</v>
      </c>
      <c r="I129" s="197"/>
      <c r="J129" s="198">
        <f>ROUND(I129*H129,2)</f>
        <v>0</v>
      </c>
      <c r="K129" s="194" t="s">
        <v>146</v>
      </c>
      <c r="L129" s="60"/>
      <c r="M129" s="199" t="s">
        <v>22</v>
      </c>
      <c r="N129" s="200" t="s">
        <v>45</v>
      </c>
      <c r="O129" s="41"/>
      <c r="P129" s="201">
        <f>O129*H129</f>
        <v>0</v>
      </c>
      <c r="Q129" s="201">
        <v>0</v>
      </c>
      <c r="R129" s="201">
        <f>Q129*H129</f>
        <v>0</v>
      </c>
      <c r="S129" s="201">
        <v>0</v>
      </c>
      <c r="T129" s="202">
        <f>S129*H129</f>
        <v>0</v>
      </c>
      <c r="AR129" s="23" t="s">
        <v>158</v>
      </c>
      <c r="AT129" s="23" t="s">
        <v>142</v>
      </c>
      <c r="AU129" s="23" t="s">
        <v>83</v>
      </c>
      <c r="AY129" s="23" t="s">
        <v>139</v>
      </c>
      <c r="BE129" s="203">
        <f>IF(N129="základní",J129,0)</f>
        <v>0</v>
      </c>
      <c r="BF129" s="203">
        <f>IF(N129="snížená",J129,0)</f>
        <v>0</v>
      </c>
      <c r="BG129" s="203">
        <f>IF(N129="zákl. přenesená",J129,0)</f>
        <v>0</v>
      </c>
      <c r="BH129" s="203">
        <f>IF(N129="sníž. přenesená",J129,0)</f>
        <v>0</v>
      </c>
      <c r="BI129" s="203">
        <f>IF(N129="nulová",J129,0)</f>
        <v>0</v>
      </c>
      <c r="BJ129" s="23" t="s">
        <v>24</v>
      </c>
      <c r="BK129" s="203">
        <f>ROUND(I129*H129,2)</f>
        <v>0</v>
      </c>
      <c r="BL129" s="23" t="s">
        <v>158</v>
      </c>
      <c r="BM129" s="23" t="s">
        <v>274</v>
      </c>
    </row>
    <row r="130" spans="2:65" s="1" customFormat="1" ht="189">
      <c r="B130" s="40"/>
      <c r="C130" s="62"/>
      <c r="D130" s="222" t="s">
        <v>203</v>
      </c>
      <c r="E130" s="62"/>
      <c r="F130" s="223" t="s">
        <v>275</v>
      </c>
      <c r="G130" s="62"/>
      <c r="H130" s="62"/>
      <c r="I130" s="162"/>
      <c r="J130" s="62"/>
      <c r="K130" s="62"/>
      <c r="L130" s="60"/>
      <c r="M130" s="221"/>
      <c r="N130" s="41"/>
      <c r="O130" s="41"/>
      <c r="P130" s="41"/>
      <c r="Q130" s="41"/>
      <c r="R130" s="41"/>
      <c r="S130" s="41"/>
      <c r="T130" s="77"/>
      <c r="AT130" s="23" t="s">
        <v>203</v>
      </c>
      <c r="AU130" s="23" t="s">
        <v>83</v>
      </c>
    </row>
    <row r="131" spans="2:65" s="11" customFormat="1" ht="13.5">
      <c r="B131" s="204"/>
      <c r="C131" s="205"/>
      <c r="D131" s="222" t="s">
        <v>156</v>
      </c>
      <c r="E131" s="235" t="s">
        <v>22</v>
      </c>
      <c r="F131" s="236" t="s">
        <v>276</v>
      </c>
      <c r="G131" s="205"/>
      <c r="H131" s="237">
        <v>126.321</v>
      </c>
      <c r="I131" s="210"/>
      <c r="J131" s="205"/>
      <c r="K131" s="205"/>
      <c r="L131" s="211"/>
      <c r="M131" s="212"/>
      <c r="N131" s="213"/>
      <c r="O131" s="213"/>
      <c r="P131" s="213"/>
      <c r="Q131" s="213"/>
      <c r="R131" s="213"/>
      <c r="S131" s="213"/>
      <c r="T131" s="214"/>
      <c r="AT131" s="215" t="s">
        <v>156</v>
      </c>
      <c r="AU131" s="215" t="s">
        <v>83</v>
      </c>
      <c r="AV131" s="11" t="s">
        <v>83</v>
      </c>
      <c r="AW131" s="11" t="s">
        <v>37</v>
      </c>
      <c r="AX131" s="11" t="s">
        <v>74</v>
      </c>
      <c r="AY131" s="215" t="s">
        <v>139</v>
      </c>
    </row>
    <row r="132" spans="2:65" s="11" customFormat="1" ht="13.5">
      <c r="B132" s="204"/>
      <c r="C132" s="205"/>
      <c r="D132" s="222" t="s">
        <v>156</v>
      </c>
      <c r="E132" s="235" t="s">
        <v>22</v>
      </c>
      <c r="F132" s="236" t="s">
        <v>277</v>
      </c>
      <c r="G132" s="205"/>
      <c r="H132" s="237">
        <v>126.321</v>
      </c>
      <c r="I132" s="210"/>
      <c r="J132" s="205"/>
      <c r="K132" s="205"/>
      <c r="L132" s="211"/>
      <c r="M132" s="212"/>
      <c r="N132" s="213"/>
      <c r="O132" s="213"/>
      <c r="P132" s="213"/>
      <c r="Q132" s="213"/>
      <c r="R132" s="213"/>
      <c r="S132" s="213"/>
      <c r="T132" s="214"/>
      <c r="AT132" s="215" t="s">
        <v>156</v>
      </c>
      <c r="AU132" s="215" t="s">
        <v>83</v>
      </c>
      <c r="AV132" s="11" t="s">
        <v>83</v>
      </c>
      <c r="AW132" s="11" t="s">
        <v>37</v>
      </c>
      <c r="AX132" s="11" t="s">
        <v>74</v>
      </c>
      <c r="AY132" s="215" t="s">
        <v>139</v>
      </c>
    </row>
    <row r="133" spans="2:65" s="13" customFormat="1" ht="13.5">
      <c r="B133" s="238"/>
      <c r="C133" s="239"/>
      <c r="D133" s="206" t="s">
        <v>156</v>
      </c>
      <c r="E133" s="240" t="s">
        <v>22</v>
      </c>
      <c r="F133" s="241" t="s">
        <v>265</v>
      </c>
      <c r="G133" s="239"/>
      <c r="H133" s="242">
        <v>252.642</v>
      </c>
      <c r="I133" s="243"/>
      <c r="J133" s="239"/>
      <c r="K133" s="239"/>
      <c r="L133" s="244"/>
      <c r="M133" s="245"/>
      <c r="N133" s="246"/>
      <c r="O133" s="246"/>
      <c r="P133" s="246"/>
      <c r="Q133" s="246"/>
      <c r="R133" s="246"/>
      <c r="S133" s="246"/>
      <c r="T133" s="247"/>
      <c r="AT133" s="248" t="s">
        <v>156</v>
      </c>
      <c r="AU133" s="248" t="s">
        <v>83</v>
      </c>
      <c r="AV133" s="13" t="s">
        <v>158</v>
      </c>
      <c r="AW133" s="13" t="s">
        <v>37</v>
      </c>
      <c r="AX133" s="13" t="s">
        <v>24</v>
      </c>
      <c r="AY133" s="248" t="s">
        <v>139</v>
      </c>
    </row>
    <row r="134" spans="2:65" s="1" customFormat="1" ht="44.25" customHeight="1">
      <c r="B134" s="40"/>
      <c r="C134" s="192" t="s">
        <v>278</v>
      </c>
      <c r="D134" s="192" t="s">
        <v>142</v>
      </c>
      <c r="E134" s="193" t="s">
        <v>279</v>
      </c>
      <c r="F134" s="194" t="s">
        <v>280</v>
      </c>
      <c r="G134" s="195" t="s">
        <v>249</v>
      </c>
      <c r="H134" s="196">
        <v>285.21100000000001</v>
      </c>
      <c r="I134" s="197"/>
      <c r="J134" s="198">
        <f>ROUND(I134*H134,2)</f>
        <v>0</v>
      </c>
      <c r="K134" s="194" t="s">
        <v>146</v>
      </c>
      <c r="L134" s="60"/>
      <c r="M134" s="199" t="s">
        <v>22</v>
      </c>
      <c r="N134" s="200" t="s">
        <v>45</v>
      </c>
      <c r="O134" s="41"/>
      <c r="P134" s="201">
        <f>O134*H134</f>
        <v>0</v>
      </c>
      <c r="Q134" s="201">
        <v>0</v>
      </c>
      <c r="R134" s="201">
        <f>Q134*H134</f>
        <v>0</v>
      </c>
      <c r="S134" s="201">
        <v>0</v>
      </c>
      <c r="T134" s="202">
        <f>S134*H134</f>
        <v>0</v>
      </c>
      <c r="AR134" s="23" t="s">
        <v>158</v>
      </c>
      <c r="AT134" s="23" t="s">
        <v>142</v>
      </c>
      <c r="AU134" s="23" t="s">
        <v>83</v>
      </c>
      <c r="AY134" s="23" t="s">
        <v>139</v>
      </c>
      <c r="BE134" s="203">
        <f>IF(N134="základní",J134,0)</f>
        <v>0</v>
      </c>
      <c r="BF134" s="203">
        <f>IF(N134="snížená",J134,0)</f>
        <v>0</v>
      </c>
      <c r="BG134" s="203">
        <f>IF(N134="zákl. přenesená",J134,0)</f>
        <v>0</v>
      </c>
      <c r="BH134" s="203">
        <f>IF(N134="sníž. přenesená",J134,0)</f>
        <v>0</v>
      </c>
      <c r="BI134" s="203">
        <f>IF(N134="nulová",J134,0)</f>
        <v>0</v>
      </c>
      <c r="BJ134" s="23" t="s">
        <v>24</v>
      </c>
      <c r="BK134" s="203">
        <f>ROUND(I134*H134,2)</f>
        <v>0</v>
      </c>
      <c r="BL134" s="23" t="s">
        <v>158</v>
      </c>
      <c r="BM134" s="23" t="s">
        <v>281</v>
      </c>
    </row>
    <row r="135" spans="2:65" s="1" customFormat="1" ht="189">
      <c r="B135" s="40"/>
      <c r="C135" s="62"/>
      <c r="D135" s="222" t="s">
        <v>203</v>
      </c>
      <c r="E135" s="62"/>
      <c r="F135" s="223" t="s">
        <v>275</v>
      </c>
      <c r="G135" s="62"/>
      <c r="H135" s="62"/>
      <c r="I135" s="162"/>
      <c r="J135" s="62"/>
      <c r="K135" s="62"/>
      <c r="L135" s="60"/>
      <c r="M135" s="221"/>
      <c r="N135" s="41"/>
      <c r="O135" s="41"/>
      <c r="P135" s="41"/>
      <c r="Q135" s="41"/>
      <c r="R135" s="41"/>
      <c r="S135" s="41"/>
      <c r="T135" s="77"/>
      <c r="AT135" s="23" t="s">
        <v>203</v>
      </c>
      <c r="AU135" s="23" t="s">
        <v>83</v>
      </c>
    </row>
    <row r="136" spans="2:65" s="11" customFormat="1" ht="13.5">
      <c r="B136" s="204"/>
      <c r="C136" s="205"/>
      <c r="D136" s="206" t="s">
        <v>156</v>
      </c>
      <c r="E136" s="207" t="s">
        <v>22</v>
      </c>
      <c r="F136" s="208" t="s">
        <v>282</v>
      </c>
      <c r="G136" s="205"/>
      <c r="H136" s="209">
        <v>285.21100000000001</v>
      </c>
      <c r="I136" s="210"/>
      <c r="J136" s="205"/>
      <c r="K136" s="205"/>
      <c r="L136" s="211"/>
      <c r="M136" s="212"/>
      <c r="N136" s="213"/>
      <c r="O136" s="213"/>
      <c r="P136" s="213"/>
      <c r="Q136" s="213"/>
      <c r="R136" s="213"/>
      <c r="S136" s="213"/>
      <c r="T136" s="214"/>
      <c r="AT136" s="215" t="s">
        <v>156</v>
      </c>
      <c r="AU136" s="215" t="s">
        <v>83</v>
      </c>
      <c r="AV136" s="11" t="s">
        <v>83</v>
      </c>
      <c r="AW136" s="11" t="s">
        <v>37</v>
      </c>
      <c r="AX136" s="11" t="s">
        <v>24</v>
      </c>
      <c r="AY136" s="215" t="s">
        <v>139</v>
      </c>
    </row>
    <row r="137" spans="2:65" s="1" customFormat="1" ht="44.25" customHeight="1">
      <c r="B137" s="40"/>
      <c r="C137" s="192" t="s">
        <v>283</v>
      </c>
      <c r="D137" s="192" t="s">
        <v>142</v>
      </c>
      <c r="E137" s="193" t="s">
        <v>284</v>
      </c>
      <c r="F137" s="194" t="s">
        <v>285</v>
      </c>
      <c r="G137" s="195" t="s">
        <v>249</v>
      </c>
      <c r="H137" s="196">
        <v>2638.9</v>
      </c>
      <c r="I137" s="197"/>
      <c r="J137" s="198">
        <f>ROUND(I137*H137,2)</f>
        <v>0</v>
      </c>
      <c r="K137" s="194" t="s">
        <v>146</v>
      </c>
      <c r="L137" s="60"/>
      <c r="M137" s="199" t="s">
        <v>22</v>
      </c>
      <c r="N137" s="200" t="s">
        <v>45</v>
      </c>
      <c r="O137" s="41"/>
      <c r="P137" s="201">
        <f>O137*H137</f>
        <v>0</v>
      </c>
      <c r="Q137" s="201">
        <v>0</v>
      </c>
      <c r="R137" s="201">
        <f>Q137*H137</f>
        <v>0</v>
      </c>
      <c r="S137" s="201">
        <v>0</v>
      </c>
      <c r="T137" s="202">
        <f>S137*H137</f>
        <v>0</v>
      </c>
      <c r="AR137" s="23" t="s">
        <v>158</v>
      </c>
      <c r="AT137" s="23" t="s">
        <v>142</v>
      </c>
      <c r="AU137" s="23" t="s">
        <v>83</v>
      </c>
      <c r="AY137" s="23" t="s">
        <v>139</v>
      </c>
      <c r="BE137" s="203">
        <f>IF(N137="základní",J137,0)</f>
        <v>0</v>
      </c>
      <c r="BF137" s="203">
        <f>IF(N137="snížená",J137,0)</f>
        <v>0</v>
      </c>
      <c r="BG137" s="203">
        <f>IF(N137="zákl. přenesená",J137,0)</f>
        <v>0</v>
      </c>
      <c r="BH137" s="203">
        <f>IF(N137="sníž. přenesená",J137,0)</f>
        <v>0</v>
      </c>
      <c r="BI137" s="203">
        <f>IF(N137="nulová",J137,0)</f>
        <v>0</v>
      </c>
      <c r="BJ137" s="23" t="s">
        <v>24</v>
      </c>
      <c r="BK137" s="203">
        <f>ROUND(I137*H137,2)</f>
        <v>0</v>
      </c>
      <c r="BL137" s="23" t="s">
        <v>158</v>
      </c>
      <c r="BM137" s="23" t="s">
        <v>286</v>
      </c>
    </row>
    <row r="138" spans="2:65" s="1" customFormat="1" ht="189">
      <c r="B138" s="40"/>
      <c r="C138" s="62"/>
      <c r="D138" s="222" t="s">
        <v>203</v>
      </c>
      <c r="E138" s="62"/>
      <c r="F138" s="223" t="s">
        <v>275</v>
      </c>
      <c r="G138" s="62"/>
      <c r="H138" s="62"/>
      <c r="I138" s="162"/>
      <c r="J138" s="62"/>
      <c r="K138" s="62"/>
      <c r="L138" s="60"/>
      <c r="M138" s="221"/>
      <c r="N138" s="41"/>
      <c r="O138" s="41"/>
      <c r="P138" s="41"/>
      <c r="Q138" s="41"/>
      <c r="R138" s="41"/>
      <c r="S138" s="41"/>
      <c r="T138" s="77"/>
      <c r="AT138" s="23" t="s">
        <v>203</v>
      </c>
      <c r="AU138" s="23" t="s">
        <v>83</v>
      </c>
    </row>
    <row r="139" spans="2:65" s="11" customFormat="1" ht="13.5">
      <c r="B139" s="204"/>
      <c r="C139" s="205"/>
      <c r="D139" s="206" t="s">
        <v>156</v>
      </c>
      <c r="E139" s="205"/>
      <c r="F139" s="208" t="s">
        <v>287</v>
      </c>
      <c r="G139" s="205"/>
      <c r="H139" s="209">
        <v>2638.9</v>
      </c>
      <c r="I139" s="210"/>
      <c r="J139" s="205"/>
      <c r="K139" s="205"/>
      <c r="L139" s="211"/>
      <c r="M139" s="212"/>
      <c r="N139" s="213"/>
      <c r="O139" s="213"/>
      <c r="P139" s="213"/>
      <c r="Q139" s="213"/>
      <c r="R139" s="213"/>
      <c r="S139" s="213"/>
      <c r="T139" s="214"/>
      <c r="AT139" s="215" t="s">
        <v>156</v>
      </c>
      <c r="AU139" s="215" t="s">
        <v>83</v>
      </c>
      <c r="AV139" s="11" t="s">
        <v>83</v>
      </c>
      <c r="AW139" s="11" t="s">
        <v>6</v>
      </c>
      <c r="AX139" s="11" t="s">
        <v>24</v>
      </c>
      <c r="AY139" s="215" t="s">
        <v>139</v>
      </c>
    </row>
    <row r="140" spans="2:65" s="1" customFormat="1" ht="44.25" customHeight="1">
      <c r="B140" s="40"/>
      <c r="C140" s="192" t="s">
        <v>288</v>
      </c>
      <c r="D140" s="192" t="s">
        <v>142</v>
      </c>
      <c r="E140" s="193" t="s">
        <v>289</v>
      </c>
      <c r="F140" s="194" t="s">
        <v>290</v>
      </c>
      <c r="G140" s="195" t="s">
        <v>249</v>
      </c>
      <c r="H140" s="196">
        <v>126.321</v>
      </c>
      <c r="I140" s="197"/>
      <c r="J140" s="198">
        <f>ROUND(I140*H140,2)</f>
        <v>0</v>
      </c>
      <c r="K140" s="194" t="s">
        <v>146</v>
      </c>
      <c r="L140" s="60"/>
      <c r="M140" s="199" t="s">
        <v>22</v>
      </c>
      <c r="N140" s="200" t="s">
        <v>45</v>
      </c>
      <c r="O140" s="41"/>
      <c r="P140" s="201">
        <f>O140*H140</f>
        <v>0</v>
      </c>
      <c r="Q140" s="201">
        <v>0</v>
      </c>
      <c r="R140" s="201">
        <f>Q140*H140</f>
        <v>0</v>
      </c>
      <c r="S140" s="201">
        <v>0</v>
      </c>
      <c r="T140" s="202">
        <f>S140*H140</f>
        <v>0</v>
      </c>
      <c r="AR140" s="23" t="s">
        <v>158</v>
      </c>
      <c r="AT140" s="23" t="s">
        <v>142</v>
      </c>
      <c r="AU140" s="23" t="s">
        <v>83</v>
      </c>
      <c r="AY140" s="23" t="s">
        <v>139</v>
      </c>
      <c r="BE140" s="203">
        <f>IF(N140="základní",J140,0)</f>
        <v>0</v>
      </c>
      <c r="BF140" s="203">
        <f>IF(N140="snížená",J140,0)</f>
        <v>0</v>
      </c>
      <c r="BG140" s="203">
        <f>IF(N140="zákl. přenesená",J140,0)</f>
        <v>0</v>
      </c>
      <c r="BH140" s="203">
        <f>IF(N140="sníž. přenesená",J140,0)</f>
        <v>0</v>
      </c>
      <c r="BI140" s="203">
        <f>IF(N140="nulová",J140,0)</f>
        <v>0</v>
      </c>
      <c r="BJ140" s="23" t="s">
        <v>24</v>
      </c>
      <c r="BK140" s="203">
        <f>ROUND(I140*H140,2)</f>
        <v>0</v>
      </c>
      <c r="BL140" s="23" t="s">
        <v>158</v>
      </c>
      <c r="BM140" s="23" t="s">
        <v>291</v>
      </c>
    </row>
    <row r="141" spans="2:65" s="1" customFormat="1" ht="409.5">
      <c r="B141" s="40"/>
      <c r="C141" s="62"/>
      <c r="D141" s="222" t="s">
        <v>203</v>
      </c>
      <c r="E141" s="62"/>
      <c r="F141" s="223" t="s">
        <v>292</v>
      </c>
      <c r="G141" s="62"/>
      <c r="H141" s="62"/>
      <c r="I141" s="162"/>
      <c r="J141" s="62"/>
      <c r="K141" s="62"/>
      <c r="L141" s="60"/>
      <c r="M141" s="221"/>
      <c r="N141" s="41"/>
      <c r="O141" s="41"/>
      <c r="P141" s="41"/>
      <c r="Q141" s="41"/>
      <c r="R141" s="41"/>
      <c r="S141" s="41"/>
      <c r="T141" s="77"/>
      <c r="AT141" s="23" t="s">
        <v>203</v>
      </c>
      <c r="AU141" s="23" t="s">
        <v>83</v>
      </c>
    </row>
    <row r="142" spans="2:65" s="11" customFormat="1" ht="13.5">
      <c r="B142" s="204"/>
      <c r="C142" s="205"/>
      <c r="D142" s="206" t="s">
        <v>156</v>
      </c>
      <c r="E142" s="207" t="s">
        <v>22</v>
      </c>
      <c r="F142" s="208" t="s">
        <v>257</v>
      </c>
      <c r="G142" s="205"/>
      <c r="H142" s="209">
        <v>126.321</v>
      </c>
      <c r="I142" s="210"/>
      <c r="J142" s="205"/>
      <c r="K142" s="205"/>
      <c r="L142" s="211"/>
      <c r="M142" s="212"/>
      <c r="N142" s="213"/>
      <c r="O142" s="213"/>
      <c r="P142" s="213"/>
      <c r="Q142" s="213"/>
      <c r="R142" s="213"/>
      <c r="S142" s="213"/>
      <c r="T142" s="214"/>
      <c r="AT142" s="215" t="s">
        <v>156</v>
      </c>
      <c r="AU142" s="215" t="s">
        <v>83</v>
      </c>
      <c r="AV142" s="11" t="s">
        <v>83</v>
      </c>
      <c r="AW142" s="11" t="s">
        <v>37</v>
      </c>
      <c r="AX142" s="11" t="s">
        <v>24</v>
      </c>
      <c r="AY142" s="215" t="s">
        <v>139</v>
      </c>
    </row>
    <row r="143" spans="2:65" s="1" customFormat="1" ht="22.5" customHeight="1">
      <c r="B143" s="40"/>
      <c r="C143" s="192" t="s">
        <v>293</v>
      </c>
      <c r="D143" s="192" t="s">
        <v>142</v>
      </c>
      <c r="E143" s="193" t="s">
        <v>294</v>
      </c>
      <c r="F143" s="194" t="s">
        <v>295</v>
      </c>
      <c r="G143" s="195" t="s">
        <v>249</v>
      </c>
      <c r="H143" s="196">
        <v>411.53199999999998</v>
      </c>
      <c r="I143" s="197"/>
      <c r="J143" s="198">
        <f>ROUND(I143*H143,2)</f>
        <v>0</v>
      </c>
      <c r="K143" s="194" t="s">
        <v>146</v>
      </c>
      <c r="L143" s="60"/>
      <c r="M143" s="199" t="s">
        <v>22</v>
      </c>
      <c r="N143" s="200" t="s">
        <v>45</v>
      </c>
      <c r="O143" s="41"/>
      <c r="P143" s="201">
        <f>O143*H143</f>
        <v>0</v>
      </c>
      <c r="Q143" s="201">
        <v>0</v>
      </c>
      <c r="R143" s="201">
        <f>Q143*H143</f>
        <v>0</v>
      </c>
      <c r="S143" s="201">
        <v>0</v>
      </c>
      <c r="T143" s="202">
        <f>S143*H143</f>
        <v>0</v>
      </c>
      <c r="AR143" s="23" t="s">
        <v>158</v>
      </c>
      <c r="AT143" s="23" t="s">
        <v>142</v>
      </c>
      <c r="AU143" s="23" t="s">
        <v>83</v>
      </c>
      <c r="AY143" s="23" t="s">
        <v>139</v>
      </c>
      <c r="BE143" s="203">
        <f>IF(N143="základní",J143,0)</f>
        <v>0</v>
      </c>
      <c r="BF143" s="203">
        <f>IF(N143="snížená",J143,0)</f>
        <v>0</v>
      </c>
      <c r="BG143" s="203">
        <f>IF(N143="zákl. přenesená",J143,0)</f>
        <v>0</v>
      </c>
      <c r="BH143" s="203">
        <f>IF(N143="sníž. přenesená",J143,0)</f>
        <v>0</v>
      </c>
      <c r="BI143" s="203">
        <f>IF(N143="nulová",J143,0)</f>
        <v>0</v>
      </c>
      <c r="BJ143" s="23" t="s">
        <v>24</v>
      </c>
      <c r="BK143" s="203">
        <f>ROUND(I143*H143,2)</f>
        <v>0</v>
      </c>
      <c r="BL143" s="23" t="s">
        <v>158</v>
      </c>
      <c r="BM143" s="23" t="s">
        <v>296</v>
      </c>
    </row>
    <row r="144" spans="2:65" s="1" customFormat="1" ht="297">
      <c r="B144" s="40"/>
      <c r="C144" s="62"/>
      <c r="D144" s="222" t="s">
        <v>203</v>
      </c>
      <c r="E144" s="62"/>
      <c r="F144" s="223" t="s">
        <v>297</v>
      </c>
      <c r="G144" s="62"/>
      <c r="H144" s="62"/>
      <c r="I144" s="162"/>
      <c r="J144" s="62"/>
      <c r="K144" s="62"/>
      <c r="L144" s="60"/>
      <c r="M144" s="221"/>
      <c r="N144" s="41"/>
      <c r="O144" s="41"/>
      <c r="P144" s="41"/>
      <c r="Q144" s="41"/>
      <c r="R144" s="41"/>
      <c r="S144" s="41"/>
      <c r="T144" s="77"/>
      <c r="AT144" s="23" t="s">
        <v>203</v>
      </c>
      <c r="AU144" s="23" t="s">
        <v>83</v>
      </c>
    </row>
    <row r="145" spans="2:65" s="11" customFormat="1" ht="13.5">
      <c r="B145" s="204"/>
      <c r="C145" s="205"/>
      <c r="D145" s="206" t="s">
        <v>156</v>
      </c>
      <c r="E145" s="207" t="s">
        <v>22</v>
      </c>
      <c r="F145" s="208" t="s">
        <v>298</v>
      </c>
      <c r="G145" s="205"/>
      <c r="H145" s="209">
        <v>411.53199999999998</v>
      </c>
      <c r="I145" s="210"/>
      <c r="J145" s="205"/>
      <c r="K145" s="205"/>
      <c r="L145" s="211"/>
      <c r="M145" s="212"/>
      <c r="N145" s="213"/>
      <c r="O145" s="213"/>
      <c r="P145" s="213"/>
      <c r="Q145" s="213"/>
      <c r="R145" s="213"/>
      <c r="S145" s="213"/>
      <c r="T145" s="214"/>
      <c r="AT145" s="215" t="s">
        <v>156</v>
      </c>
      <c r="AU145" s="215" t="s">
        <v>83</v>
      </c>
      <c r="AV145" s="11" t="s">
        <v>83</v>
      </c>
      <c r="AW145" s="11" t="s">
        <v>37</v>
      </c>
      <c r="AX145" s="11" t="s">
        <v>24</v>
      </c>
      <c r="AY145" s="215" t="s">
        <v>139</v>
      </c>
    </row>
    <row r="146" spans="2:65" s="1" customFormat="1" ht="31.5" customHeight="1">
      <c r="B146" s="40"/>
      <c r="C146" s="192" t="s">
        <v>299</v>
      </c>
      <c r="D146" s="192" t="s">
        <v>142</v>
      </c>
      <c r="E146" s="193" t="s">
        <v>300</v>
      </c>
      <c r="F146" s="194" t="s">
        <v>301</v>
      </c>
      <c r="G146" s="195" t="s">
        <v>201</v>
      </c>
      <c r="H146" s="196">
        <v>150.09</v>
      </c>
      <c r="I146" s="197"/>
      <c r="J146" s="198">
        <f>ROUND(I146*H146,2)</f>
        <v>0</v>
      </c>
      <c r="K146" s="194" t="s">
        <v>146</v>
      </c>
      <c r="L146" s="60"/>
      <c r="M146" s="199" t="s">
        <v>22</v>
      </c>
      <c r="N146" s="200" t="s">
        <v>45</v>
      </c>
      <c r="O146" s="41"/>
      <c r="P146" s="201">
        <f>O146*H146</f>
        <v>0</v>
      </c>
      <c r="Q146" s="201">
        <v>0</v>
      </c>
      <c r="R146" s="201">
        <f>Q146*H146</f>
        <v>0</v>
      </c>
      <c r="S146" s="201">
        <v>0</v>
      </c>
      <c r="T146" s="202">
        <f>S146*H146</f>
        <v>0</v>
      </c>
      <c r="AR146" s="23" t="s">
        <v>158</v>
      </c>
      <c r="AT146" s="23" t="s">
        <v>142</v>
      </c>
      <c r="AU146" s="23" t="s">
        <v>83</v>
      </c>
      <c r="AY146" s="23" t="s">
        <v>139</v>
      </c>
      <c r="BE146" s="203">
        <f>IF(N146="základní",J146,0)</f>
        <v>0</v>
      </c>
      <c r="BF146" s="203">
        <f>IF(N146="snížená",J146,0)</f>
        <v>0</v>
      </c>
      <c r="BG146" s="203">
        <f>IF(N146="zákl. přenesená",J146,0)</f>
        <v>0</v>
      </c>
      <c r="BH146" s="203">
        <f>IF(N146="sníž. přenesená",J146,0)</f>
        <v>0</v>
      </c>
      <c r="BI146" s="203">
        <f>IF(N146="nulová",J146,0)</f>
        <v>0</v>
      </c>
      <c r="BJ146" s="23" t="s">
        <v>24</v>
      </c>
      <c r="BK146" s="203">
        <f>ROUND(I146*H146,2)</f>
        <v>0</v>
      </c>
      <c r="BL146" s="23" t="s">
        <v>158</v>
      </c>
      <c r="BM146" s="23" t="s">
        <v>302</v>
      </c>
    </row>
    <row r="147" spans="2:65" s="1" customFormat="1" ht="121.5">
      <c r="B147" s="40"/>
      <c r="C147" s="62"/>
      <c r="D147" s="206" t="s">
        <v>203</v>
      </c>
      <c r="E147" s="62"/>
      <c r="F147" s="220" t="s">
        <v>303</v>
      </c>
      <c r="G147" s="62"/>
      <c r="H147" s="62"/>
      <c r="I147" s="162"/>
      <c r="J147" s="62"/>
      <c r="K147" s="62"/>
      <c r="L147" s="60"/>
      <c r="M147" s="221"/>
      <c r="N147" s="41"/>
      <c r="O147" s="41"/>
      <c r="P147" s="41"/>
      <c r="Q147" s="41"/>
      <c r="R147" s="41"/>
      <c r="S147" s="41"/>
      <c r="T147" s="77"/>
      <c r="AT147" s="23" t="s">
        <v>203</v>
      </c>
      <c r="AU147" s="23" t="s">
        <v>83</v>
      </c>
    </row>
    <row r="148" spans="2:65" s="1" customFormat="1" ht="31.5" customHeight="1">
      <c r="B148" s="40"/>
      <c r="C148" s="192" t="s">
        <v>9</v>
      </c>
      <c r="D148" s="192" t="s">
        <v>142</v>
      </c>
      <c r="E148" s="193" t="s">
        <v>304</v>
      </c>
      <c r="F148" s="194" t="s">
        <v>305</v>
      </c>
      <c r="G148" s="195" t="s">
        <v>201</v>
      </c>
      <c r="H148" s="196">
        <v>150.09</v>
      </c>
      <c r="I148" s="197"/>
      <c r="J148" s="198">
        <f>ROUND(I148*H148,2)</f>
        <v>0</v>
      </c>
      <c r="K148" s="194" t="s">
        <v>146</v>
      </c>
      <c r="L148" s="60"/>
      <c r="M148" s="199" t="s">
        <v>22</v>
      </c>
      <c r="N148" s="200" t="s">
        <v>45</v>
      </c>
      <c r="O148" s="41"/>
      <c r="P148" s="201">
        <f>O148*H148</f>
        <v>0</v>
      </c>
      <c r="Q148" s="201">
        <v>0</v>
      </c>
      <c r="R148" s="201">
        <f>Q148*H148</f>
        <v>0</v>
      </c>
      <c r="S148" s="201">
        <v>0</v>
      </c>
      <c r="T148" s="202">
        <f>S148*H148</f>
        <v>0</v>
      </c>
      <c r="AR148" s="23" t="s">
        <v>158</v>
      </c>
      <c r="AT148" s="23" t="s">
        <v>142</v>
      </c>
      <c r="AU148" s="23" t="s">
        <v>83</v>
      </c>
      <c r="AY148" s="23" t="s">
        <v>139</v>
      </c>
      <c r="BE148" s="203">
        <f>IF(N148="základní",J148,0)</f>
        <v>0</v>
      </c>
      <c r="BF148" s="203">
        <f>IF(N148="snížená",J148,0)</f>
        <v>0</v>
      </c>
      <c r="BG148" s="203">
        <f>IF(N148="zákl. přenesená",J148,0)</f>
        <v>0</v>
      </c>
      <c r="BH148" s="203">
        <f>IF(N148="sníž. přenesená",J148,0)</f>
        <v>0</v>
      </c>
      <c r="BI148" s="203">
        <f>IF(N148="nulová",J148,0)</f>
        <v>0</v>
      </c>
      <c r="BJ148" s="23" t="s">
        <v>24</v>
      </c>
      <c r="BK148" s="203">
        <f>ROUND(I148*H148,2)</f>
        <v>0</v>
      </c>
      <c r="BL148" s="23" t="s">
        <v>158</v>
      </c>
      <c r="BM148" s="23" t="s">
        <v>306</v>
      </c>
    </row>
    <row r="149" spans="2:65" s="1" customFormat="1" ht="121.5">
      <c r="B149" s="40"/>
      <c r="C149" s="62"/>
      <c r="D149" s="206" t="s">
        <v>203</v>
      </c>
      <c r="E149" s="62"/>
      <c r="F149" s="220" t="s">
        <v>307</v>
      </c>
      <c r="G149" s="62"/>
      <c r="H149" s="62"/>
      <c r="I149" s="162"/>
      <c r="J149" s="62"/>
      <c r="K149" s="62"/>
      <c r="L149" s="60"/>
      <c r="M149" s="221"/>
      <c r="N149" s="41"/>
      <c r="O149" s="41"/>
      <c r="P149" s="41"/>
      <c r="Q149" s="41"/>
      <c r="R149" s="41"/>
      <c r="S149" s="41"/>
      <c r="T149" s="77"/>
      <c r="AT149" s="23" t="s">
        <v>203</v>
      </c>
      <c r="AU149" s="23" t="s">
        <v>83</v>
      </c>
    </row>
    <row r="150" spans="2:65" s="1" customFormat="1" ht="22.5" customHeight="1">
      <c r="B150" s="40"/>
      <c r="C150" s="249" t="s">
        <v>308</v>
      </c>
      <c r="D150" s="249" t="s">
        <v>309</v>
      </c>
      <c r="E150" s="250" t="s">
        <v>310</v>
      </c>
      <c r="F150" s="251" t="s">
        <v>311</v>
      </c>
      <c r="G150" s="252" t="s">
        <v>312</v>
      </c>
      <c r="H150" s="253">
        <v>2.2509999999999999</v>
      </c>
      <c r="I150" s="254"/>
      <c r="J150" s="255">
        <f>ROUND(I150*H150,2)</f>
        <v>0</v>
      </c>
      <c r="K150" s="251" t="s">
        <v>146</v>
      </c>
      <c r="L150" s="256"/>
      <c r="M150" s="257" t="s">
        <v>22</v>
      </c>
      <c r="N150" s="258" t="s">
        <v>45</v>
      </c>
      <c r="O150" s="41"/>
      <c r="P150" s="201">
        <f>O150*H150</f>
        <v>0</v>
      </c>
      <c r="Q150" s="201">
        <v>1E-3</v>
      </c>
      <c r="R150" s="201">
        <f>Q150*H150</f>
        <v>2.251E-3</v>
      </c>
      <c r="S150" s="201">
        <v>0</v>
      </c>
      <c r="T150" s="202">
        <f>S150*H150</f>
        <v>0</v>
      </c>
      <c r="AR150" s="23" t="s">
        <v>182</v>
      </c>
      <c r="AT150" s="23" t="s">
        <v>309</v>
      </c>
      <c r="AU150" s="23" t="s">
        <v>83</v>
      </c>
      <c r="AY150" s="23" t="s">
        <v>139</v>
      </c>
      <c r="BE150" s="203">
        <f>IF(N150="základní",J150,0)</f>
        <v>0</v>
      </c>
      <c r="BF150" s="203">
        <f>IF(N150="snížená",J150,0)</f>
        <v>0</v>
      </c>
      <c r="BG150" s="203">
        <f>IF(N150="zákl. přenesená",J150,0)</f>
        <v>0</v>
      </c>
      <c r="BH150" s="203">
        <f>IF(N150="sníž. přenesená",J150,0)</f>
        <v>0</v>
      </c>
      <c r="BI150" s="203">
        <f>IF(N150="nulová",J150,0)</f>
        <v>0</v>
      </c>
      <c r="BJ150" s="23" t="s">
        <v>24</v>
      </c>
      <c r="BK150" s="203">
        <f>ROUND(I150*H150,2)</f>
        <v>0</v>
      </c>
      <c r="BL150" s="23" t="s">
        <v>158</v>
      </c>
      <c r="BM150" s="23" t="s">
        <v>313</v>
      </c>
    </row>
    <row r="151" spans="2:65" s="11" customFormat="1" ht="13.5">
      <c r="B151" s="204"/>
      <c r="C151" s="205"/>
      <c r="D151" s="206" t="s">
        <v>156</v>
      </c>
      <c r="E151" s="205"/>
      <c r="F151" s="208" t="s">
        <v>314</v>
      </c>
      <c r="G151" s="205"/>
      <c r="H151" s="209">
        <v>2.2509999999999999</v>
      </c>
      <c r="I151" s="210"/>
      <c r="J151" s="205"/>
      <c r="K151" s="205"/>
      <c r="L151" s="211"/>
      <c r="M151" s="212"/>
      <c r="N151" s="213"/>
      <c r="O151" s="213"/>
      <c r="P151" s="213"/>
      <c r="Q151" s="213"/>
      <c r="R151" s="213"/>
      <c r="S151" s="213"/>
      <c r="T151" s="214"/>
      <c r="AT151" s="215" t="s">
        <v>156</v>
      </c>
      <c r="AU151" s="215" t="s">
        <v>83</v>
      </c>
      <c r="AV151" s="11" t="s">
        <v>83</v>
      </c>
      <c r="AW151" s="11" t="s">
        <v>6</v>
      </c>
      <c r="AX151" s="11" t="s">
        <v>24</v>
      </c>
      <c r="AY151" s="215" t="s">
        <v>139</v>
      </c>
    </row>
    <row r="152" spans="2:65" s="1" customFormat="1" ht="31.5" customHeight="1">
      <c r="B152" s="40"/>
      <c r="C152" s="192" t="s">
        <v>315</v>
      </c>
      <c r="D152" s="192" t="s">
        <v>142</v>
      </c>
      <c r="E152" s="193" t="s">
        <v>316</v>
      </c>
      <c r="F152" s="194" t="s">
        <v>317</v>
      </c>
      <c r="G152" s="195" t="s">
        <v>201</v>
      </c>
      <c r="H152" s="196">
        <v>69.2</v>
      </c>
      <c r="I152" s="197"/>
      <c r="J152" s="198">
        <f>ROUND(I152*H152,2)</f>
        <v>0</v>
      </c>
      <c r="K152" s="194" t="s">
        <v>146</v>
      </c>
      <c r="L152" s="60"/>
      <c r="M152" s="199" t="s">
        <v>22</v>
      </c>
      <c r="N152" s="200" t="s">
        <v>45</v>
      </c>
      <c r="O152" s="41"/>
      <c r="P152" s="201">
        <f>O152*H152</f>
        <v>0</v>
      </c>
      <c r="Q152" s="201">
        <v>0</v>
      </c>
      <c r="R152" s="201">
        <f>Q152*H152</f>
        <v>0</v>
      </c>
      <c r="S152" s="201">
        <v>0</v>
      </c>
      <c r="T152" s="202">
        <f>S152*H152</f>
        <v>0</v>
      </c>
      <c r="AR152" s="23" t="s">
        <v>158</v>
      </c>
      <c r="AT152" s="23" t="s">
        <v>142</v>
      </c>
      <c r="AU152" s="23" t="s">
        <v>83</v>
      </c>
      <c r="AY152" s="23" t="s">
        <v>139</v>
      </c>
      <c r="BE152" s="203">
        <f>IF(N152="základní",J152,0)</f>
        <v>0</v>
      </c>
      <c r="BF152" s="203">
        <f>IF(N152="snížená",J152,0)</f>
        <v>0</v>
      </c>
      <c r="BG152" s="203">
        <f>IF(N152="zákl. přenesená",J152,0)</f>
        <v>0</v>
      </c>
      <c r="BH152" s="203">
        <f>IF(N152="sníž. přenesená",J152,0)</f>
        <v>0</v>
      </c>
      <c r="BI152" s="203">
        <f>IF(N152="nulová",J152,0)</f>
        <v>0</v>
      </c>
      <c r="BJ152" s="23" t="s">
        <v>24</v>
      </c>
      <c r="BK152" s="203">
        <f>ROUND(I152*H152,2)</f>
        <v>0</v>
      </c>
      <c r="BL152" s="23" t="s">
        <v>158</v>
      </c>
      <c r="BM152" s="23" t="s">
        <v>318</v>
      </c>
    </row>
    <row r="153" spans="2:65" s="1" customFormat="1" ht="121.5">
      <c r="B153" s="40"/>
      <c r="C153" s="62"/>
      <c r="D153" s="206" t="s">
        <v>203</v>
      </c>
      <c r="E153" s="62"/>
      <c r="F153" s="220" t="s">
        <v>307</v>
      </c>
      <c r="G153" s="62"/>
      <c r="H153" s="62"/>
      <c r="I153" s="162"/>
      <c r="J153" s="62"/>
      <c r="K153" s="62"/>
      <c r="L153" s="60"/>
      <c r="M153" s="221"/>
      <c r="N153" s="41"/>
      <c r="O153" s="41"/>
      <c r="P153" s="41"/>
      <c r="Q153" s="41"/>
      <c r="R153" s="41"/>
      <c r="S153" s="41"/>
      <c r="T153" s="77"/>
      <c r="AT153" s="23" t="s">
        <v>203</v>
      </c>
      <c r="AU153" s="23" t="s">
        <v>83</v>
      </c>
    </row>
    <row r="154" spans="2:65" s="1" customFormat="1" ht="22.5" customHeight="1">
      <c r="B154" s="40"/>
      <c r="C154" s="249" t="s">
        <v>319</v>
      </c>
      <c r="D154" s="249" t="s">
        <v>309</v>
      </c>
      <c r="E154" s="250" t="s">
        <v>310</v>
      </c>
      <c r="F154" s="251" t="s">
        <v>311</v>
      </c>
      <c r="G154" s="252" t="s">
        <v>312</v>
      </c>
      <c r="H154" s="253">
        <v>1.038</v>
      </c>
      <c r="I154" s="254"/>
      <c r="J154" s="255">
        <f>ROUND(I154*H154,2)</f>
        <v>0</v>
      </c>
      <c r="K154" s="251" t="s">
        <v>146</v>
      </c>
      <c r="L154" s="256"/>
      <c r="M154" s="257" t="s">
        <v>22</v>
      </c>
      <c r="N154" s="258" t="s">
        <v>45</v>
      </c>
      <c r="O154" s="41"/>
      <c r="P154" s="201">
        <f>O154*H154</f>
        <v>0</v>
      </c>
      <c r="Q154" s="201">
        <v>1E-3</v>
      </c>
      <c r="R154" s="201">
        <f>Q154*H154</f>
        <v>1.0380000000000001E-3</v>
      </c>
      <c r="S154" s="201">
        <v>0</v>
      </c>
      <c r="T154" s="202">
        <f>S154*H154</f>
        <v>0</v>
      </c>
      <c r="AR154" s="23" t="s">
        <v>182</v>
      </c>
      <c r="AT154" s="23" t="s">
        <v>309</v>
      </c>
      <c r="AU154" s="23" t="s">
        <v>83</v>
      </c>
      <c r="AY154" s="23" t="s">
        <v>139</v>
      </c>
      <c r="BE154" s="203">
        <f>IF(N154="základní",J154,0)</f>
        <v>0</v>
      </c>
      <c r="BF154" s="203">
        <f>IF(N154="snížená",J154,0)</f>
        <v>0</v>
      </c>
      <c r="BG154" s="203">
        <f>IF(N154="zákl. přenesená",J154,0)</f>
        <v>0</v>
      </c>
      <c r="BH154" s="203">
        <f>IF(N154="sníž. přenesená",J154,0)</f>
        <v>0</v>
      </c>
      <c r="BI154" s="203">
        <f>IF(N154="nulová",J154,0)</f>
        <v>0</v>
      </c>
      <c r="BJ154" s="23" t="s">
        <v>24</v>
      </c>
      <c r="BK154" s="203">
        <f>ROUND(I154*H154,2)</f>
        <v>0</v>
      </c>
      <c r="BL154" s="23" t="s">
        <v>158</v>
      </c>
      <c r="BM154" s="23" t="s">
        <v>320</v>
      </c>
    </row>
    <row r="155" spans="2:65" s="11" customFormat="1" ht="13.5">
      <c r="B155" s="204"/>
      <c r="C155" s="205"/>
      <c r="D155" s="206" t="s">
        <v>156</v>
      </c>
      <c r="E155" s="205"/>
      <c r="F155" s="208" t="s">
        <v>321</v>
      </c>
      <c r="G155" s="205"/>
      <c r="H155" s="209">
        <v>1.038</v>
      </c>
      <c r="I155" s="210"/>
      <c r="J155" s="205"/>
      <c r="K155" s="205"/>
      <c r="L155" s="211"/>
      <c r="M155" s="212"/>
      <c r="N155" s="213"/>
      <c r="O155" s="213"/>
      <c r="P155" s="213"/>
      <c r="Q155" s="213"/>
      <c r="R155" s="213"/>
      <c r="S155" s="213"/>
      <c r="T155" s="214"/>
      <c r="AT155" s="215" t="s">
        <v>156</v>
      </c>
      <c r="AU155" s="215" t="s">
        <v>83</v>
      </c>
      <c r="AV155" s="11" t="s">
        <v>83</v>
      </c>
      <c r="AW155" s="11" t="s">
        <v>6</v>
      </c>
      <c r="AX155" s="11" t="s">
        <v>24</v>
      </c>
      <c r="AY155" s="215" t="s">
        <v>139</v>
      </c>
    </row>
    <row r="156" spans="2:65" s="1" customFormat="1" ht="22.5" customHeight="1">
      <c r="B156" s="40"/>
      <c r="C156" s="192" t="s">
        <v>322</v>
      </c>
      <c r="D156" s="192" t="s">
        <v>142</v>
      </c>
      <c r="E156" s="193" t="s">
        <v>323</v>
      </c>
      <c r="F156" s="194" t="s">
        <v>324</v>
      </c>
      <c r="G156" s="195" t="s">
        <v>201</v>
      </c>
      <c r="H156" s="196">
        <v>219.29</v>
      </c>
      <c r="I156" s="197"/>
      <c r="J156" s="198">
        <f>ROUND(I156*H156,2)</f>
        <v>0</v>
      </c>
      <c r="K156" s="194" t="s">
        <v>146</v>
      </c>
      <c r="L156" s="60"/>
      <c r="M156" s="199" t="s">
        <v>22</v>
      </c>
      <c r="N156" s="200" t="s">
        <v>45</v>
      </c>
      <c r="O156" s="41"/>
      <c r="P156" s="201">
        <f>O156*H156</f>
        <v>0</v>
      </c>
      <c r="Q156" s="201">
        <v>0</v>
      </c>
      <c r="R156" s="201">
        <f>Q156*H156</f>
        <v>0</v>
      </c>
      <c r="S156" s="201">
        <v>0</v>
      </c>
      <c r="T156" s="202">
        <f>S156*H156</f>
        <v>0</v>
      </c>
      <c r="AR156" s="23" t="s">
        <v>158</v>
      </c>
      <c r="AT156" s="23" t="s">
        <v>142</v>
      </c>
      <c r="AU156" s="23" t="s">
        <v>83</v>
      </c>
      <c r="AY156" s="23" t="s">
        <v>139</v>
      </c>
      <c r="BE156" s="203">
        <f>IF(N156="základní",J156,0)</f>
        <v>0</v>
      </c>
      <c r="BF156" s="203">
        <f>IF(N156="snížená",J156,0)</f>
        <v>0</v>
      </c>
      <c r="BG156" s="203">
        <f>IF(N156="zákl. přenesená",J156,0)</f>
        <v>0</v>
      </c>
      <c r="BH156" s="203">
        <f>IF(N156="sníž. přenesená",J156,0)</f>
        <v>0</v>
      </c>
      <c r="BI156" s="203">
        <f>IF(N156="nulová",J156,0)</f>
        <v>0</v>
      </c>
      <c r="BJ156" s="23" t="s">
        <v>24</v>
      </c>
      <c r="BK156" s="203">
        <f>ROUND(I156*H156,2)</f>
        <v>0</v>
      </c>
      <c r="BL156" s="23" t="s">
        <v>158</v>
      </c>
      <c r="BM156" s="23" t="s">
        <v>325</v>
      </c>
    </row>
    <row r="157" spans="2:65" s="1" customFormat="1" ht="162">
      <c r="B157" s="40"/>
      <c r="C157" s="62"/>
      <c r="D157" s="222" t="s">
        <v>203</v>
      </c>
      <c r="E157" s="62"/>
      <c r="F157" s="223" t="s">
        <v>326</v>
      </c>
      <c r="G157" s="62"/>
      <c r="H157" s="62"/>
      <c r="I157" s="162"/>
      <c r="J157" s="62"/>
      <c r="K157" s="62"/>
      <c r="L157" s="60"/>
      <c r="M157" s="221"/>
      <c r="N157" s="41"/>
      <c r="O157" s="41"/>
      <c r="P157" s="41"/>
      <c r="Q157" s="41"/>
      <c r="R157" s="41"/>
      <c r="S157" s="41"/>
      <c r="T157" s="77"/>
      <c r="AT157" s="23" t="s">
        <v>203</v>
      </c>
      <c r="AU157" s="23" t="s">
        <v>83</v>
      </c>
    </row>
    <row r="158" spans="2:65" s="11" customFormat="1" ht="13.5">
      <c r="B158" s="204"/>
      <c r="C158" s="205"/>
      <c r="D158" s="206" t="s">
        <v>156</v>
      </c>
      <c r="E158" s="207" t="s">
        <v>22</v>
      </c>
      <c r="F158" s="208" t="s">
        <v>327</v>
      </c>
      <c r="G158" s="205"/>
      <c r="H158" s="209">
        <v>219.29</v>
      </c>
      <c r="I158" s="210"/>
      <c r="J158" s="205"/>
      <c r="K158" s="205"/>
      <c r="L158" s="211"/>
      <c r="M158" s="212"/>
      <c r="N158" s="213"/>
      <c r="O158" s="213"/>
      <c r="P158" s="213"/>
      <c r="Q158" s="213"/>
      <c r="R158" s="213"/>
      <c r="S158" s="213"/>
      <c r="T158" s="214"/>
      <c r="AT158" s="215" t="s">
        <v>156</v>
      </c>
      <c r="AU158" s="215" t="s">
        <v>83</v>
      </c>
      <c r="AV158" s="11" t="s">
        <v>83</v>
      </c>
      <c r="AW158" s="11" t="s">
        <v>37</v>
      </c>
      <c r="AX158" s="11" t="s">
        <v>24</v>
      </c>
      <c r="AY158" s="215" t="s">
        <v>139</v>
      </c>
    </row>
    <row r="159" spans="2:65" s="1" customFormat="1" ht="22.5" customHeight="1">
      <c r="B159" s="40"/>
      <c r="C159" s="192" t="s">
        <v>328</v>
      </c>
      <c r="D159" s="192" t="s">
        <v>142</v>
      </c>
      <c r="E159" s="193" t="s">
        <v>329</v>
      </c>
      <c r="F159" s="194" t="s">
        <v>330</v>
      </c>
      <c r="G159" s="195" t="s">
        <v>201</v>
      </c>
      <c r="H159" s="196">
        <v>999.77</v>
      </c>
      <c r="I159" s="197"/>
      <c r="J159" s="198">
        <f>ROUND(I159*H159,2)</f>
        <v>0</v>
      </c>
      <c r="K159" s="194" t="s">
        <v>146</v>
      </c>
      <c r="L159" s="60"/>
      <c r="M159" s="199" t="s">
        <v>22</v>
      </c>
      <c r="N159" s="200" t="s">
        <v>45</v>
      </c>
      <c r="O159" s="41"/>
      <c r="P159" s="201">
        <f>O159*H159</f>
        <v>0</v>
      </c>
      <c r="Q159" s="201">
        <v>0</v>
      </c>
      <c r="R159" s="201">
        <f>Q159*H159</f>
        <v>0</v>
      </c>
      <c r="S159" s="201">
        <v>0</v>
      </c>
      <c r="T159" s="202">
        <f>S159*H159</f>
        <v>0</v>
      </c>
      <c r="AR159" s="23" t="s">
        <v>158</v>
      </c>
      <c r="AT159" s="23" t="s">
        <v>142</v>
      </c>
      <c r="AU159" s="23" t="s">
        <v>83</v>
      </c>
      <c r="AY159" s="23" t="s">
        <v>139</v>
      </c>
      <c r="BE159" s="203">
        <f>IF(N159="základní",J159,0)</f>
        <v>0</v>
      </c>
      <c r="BF159" s="203">
        <f>IF(N159="snížená",J159,0)</f>
        <v>0</v>
      </c>
      <c r="BG159" s="203">
        <f>IF(N159="zákl. přenesená",J159,0)</f>
        <v>0</v>
      </c>
      <c r="BH159" s="203">
        <f>IF(N159="sníž. přenesená",J159,0)</f>
        <v>0</v>
      </c>
      <c r="BI159" s="203">
        <f>IF(N159="nulová",J159,0)</f>
        <v>0</v>
      </c>
      <c r="BJ159" s="23" t="s">
        <v>24</v>
      </c>
      <c r="BK159" s="203">
        <f>ROUND(I159*H159,2)</f>
        <v>0</v>
      </c>
      <c r="BL159" s="23" t="s">
        <v>158</v>
      </c>
      <c r="BM159" s="23" t="s">
        <v>331</v>
      </c>
    </row>
    <row r="160" spans="2:65" s="1" customFormat="1" ht="162">
      <c r="B160" s="40"/>
      <c r="C160" s="62"/>
      <c r="D160" s="206" t="s">
        <v>203</v>
      </c>
      <c r="E160" s="62"/>
      <c r="F160" s="220" t="s">
        <v>326</v>
      </c>
      <c r="G160" s="62"/>
      <c r="H160" s="62"/>
      <c r="I160" s="162"/>
      <c r="J160" s="62"/>
      <c r="K160" s="62"/>
      <c r="L160" s="60"/>
      <c r="M160" s="221"/>
      <c r="N160" s="41"/>
      <c r="O160" s="41"/>
      <c r="P160" s="41"/>
      <c r="Q160" s="41"/>
      <c r="R160" s="41"/>
      <c r="S160" s="41"/>
      <c r="T160" s="77"/>
      <c r="AT160" s="23" t="s">
        <v>203</v>
      </c>
      <c r="AU160" s="23" t="s">
        <v>83</v>
      </c>
    </row>
    <row r="161" spans="2:65" s="1" customFormat="1" ht="31.5" customHeight="1">
      <c r="B161" s="40"/>
      <c r="C161" s="192" t="s">
        <v>332</v>
      </c>
      <c r="D161" s="192" t="s">
        <v>142</v>
      </c>
      <c r="E161" s="193" t="s">
        <v>333</v>
      </c>
      <c r="F161" s="194" t="s">
        <v>334</v>
      </c>
      <c r="G161" s="195" t="s">
        <v>201</v>
      </c>
      <c r="H161" s="196">
        <v>69.2</v>
      </c>
      <c r="I161" s="197"/>
      <c r="J161" s="198">
        <f>ROUND(I161*H161,2)</f>
        <v>0</v>
      </c>
      <c r="K161" s="194" t="s">
        <v>146</v>
      </c>
      <c r="L161" s="60"/>
      <c r="M161" s="199" t="s">
        <v>22</v>
      </c>
      <c r="N161" s="200" t="s">
        <v>45</v>
      </c>
      <c r="O161" s="41"/>
      <c r="P161" s="201">
        <f>O161*H161</f>
        <v>0</v>
      </c>
      <c r="Q161" s="201">
        <v>0</v>
      </c>
      <c r="R161" s="201">
        <f>Q161*H161</f>
        <v>0</v>
      </c>
      <c r="S161" s="201">
        <v>0</v>
      </c>
      <c r="T161" s="202">
        <f>S161*H161</f>
        <v>0</v>
      </c>
      <c r="AR161" s="23" t="s">
        <v>158</v>
      </c>
      <c r="AT161" s="23" t="s">
        <v>142</v>
      </c>
      <c r="AU161" s="23" t="s">
        <v>83</v>
      </c>
      <c r="AY161" s="23" t="s">
        <v>139</v>
      </c>
      <c r="BE161" s="203">
        <f>IF(N161="základní",J161,0)</f>
        <v>0</v>
      </c>
      <c r="BF161" s="203">
        <f>IF(N161="snížená",J161,0)</f>
        <v>0</v>
      </c>
      <c r="BG161" s="203">
        <f>IF(N161="zákl. přenesená",J161,0)</f>
        <v>0</v>
      </c>
      <c r="BH161" s="203">
        <f>IF(N161="sníž. přenesená",J161,0)</f>
        <v>0</v>
      </c>
      <c r="BI161" s="203">
        <f>IF(N161="nulová",J161,0)</f>
        <v>0</v>
      </c>
      <c r="BJ161" s="23" t="s">
        <v>24</v>
      </c>
      <c r="BK161" s="203">
        <f>ROUND(I161*H161,2)</f>
        <v>0</v>
      </c>
      <c r="BL161" s="23" t="s">
        <v>158</v>
      </c>
      <c r="BM161" s="23" t="s">
        <v>335</v>
      </c>
    </row>
    <row r="162" spans="2:65" s="1" customFormat="1" ht="121.5">
      <c r="B162" s="40"/>
      <c r="C162" s="62"/>
      <c r="D162" s="206" t="s">
        <v>203</v>
      </c>
      <c r="E162" s="62"/>
      <c r="F162" s="220" t="s">
        <v>336</v>
      </c>
      <c r="G162" s="62"/>
      <c r="H162" s="62"/>
      <c r="I162" s="162"/>
      <c r="J162" s="62"/>
      <c r="K162" s="62"/>
      <c r="L162" s="60"/>
      <c r="M162" s="221"/>
      <c r="N162" s="41"/>
      <c r="O162" s="41"/>
      <c r="P162" s="41"/>
      <c r="Q162" s="41"/>
      <c r="R162" s="41"/>
      <c r="S162" s="41"/>
      <c r="T162" s="77"/>
      <c r="AT162" s="23" t="s">
        <v>203</v>
      </c>
      <c r="AU162" s="23" t="s">
        <v>83</v>
      </c>
    </row>
    <row r="163" spans="2:65" s="1" customFormat="1" ht="31.5" customHeight="1">
      <c r="B163" s="40"/>
      <c r="C163" s="192" t="s">
        <v>337</v>
      </c>
      <c r="D163" s="192" t="s">
        <v>142</v>
      </c>
      <c r="E163" s="193" t="s">
        <v>338</v>
      </c>
      <c r="F163" s="194" t="s">
        <v>339</v>
      </c>
      <c r="G163" s="195" t="s">
        <v>201</v>
      </c>
      <c r="H163" s="196">
        <v>150.09</v>
      </c>
      <c r="I163" s="197"/>
      <c r="J163" s="198">
        <f>ROUND(I163*H163,2)</f>
        <v>0</v>
      </c>
      <c r="K163" s="194" t="s">
        <v>146</v>
      </c>
      <c r="L163" s="60"/>
      <c r="M163" s="199" t="s">
        <v>22</v>
      </c>
      <c r="N163" s="200" t="s">
        <v>45</v>
      </c>
      <c r="O163" s="41"/>
      <c r="P163" s="201">
        <f>O163*H163</f>
        <v>0</v>
      </c>
      <c r="Q163" s="201">
        <v>0</v>
      </c>
      <c r="R163" s="201">
        <f>Q163*H163</f>
        <v>0</v>
      </c>
      <c r="S163" s="201">
        <v>0</v>
      </c>
      <c r="T163" s="202">
        <f>S163*H163</f>
        <v>0</v>
      </c>
      <c r="AR163" s="23" t="s">
        <v>158</v>
      </c>
      <c r="AT163" s="23" t="s">
        <v>142</v>
      </c>
      <c r="AU163" s="23" t="s">
        <v>83</v>
      </c>
      <c r="AY163" s="23" t="s">
        <v>139</v>
      </c>
      <c r="BE163" s="203">
        <f>IF(N163="základní",J163,0)</f>
        <v>0</v>
      </c>
      <c r="BF163" s="203">
        <f>IF(N163="snížená",J163,0)</f>
        <v>0</v>
      </c>
      <c r="BG163" s="203">
        <f>IF(N163="zákl. přenesená",J163,0)</f>
        <v>0</v>
      </c>
      <c r="BH163" s="203">
        <f>IF(N163="sníž. přenesená",J163,0)</f>
        <v>0</v>
      </c>
      <c r="BI163" s="203">
        <f>IF(N163="nulová",J163,0)</f>
        <v>0</v>
      </c>
      <c r="BJ163" s="23" t="s">
        <v>24</v>
      </c>
      <c r="BK163" s="203">
        <f>ROUND(I163*H163,2)</f>
        <v>0</v>
      </c>
      <c r="BL163" s="23" t="s">
        <v>158</v>
      </c>
      <c r="BM163" s="23" t="s">
        <v>340</v>
      </c>
    </row>
    <row r="164" spans="2:65" s="1" customFormat="1" ht="121.5">
      <c r="B164" s="40"/>
      <c r="C164" s="62"/>
      <c r="D164" s="206" t="s">
        <v>203</v>
      </c>
      <c r="E164" s="62"/>
      <c r="F164" s="220" t="s">
        <v>341</v>
      </c>
      <c r="G164" s="62"/>
      <c r="H164" s="62"/>
      <c r="I164" s="162"/>
      <c r="J164" s="62"/>
      <c r="K164" s="62"/>
      <c r="L164" s="60"/>
      <c r="M164" s="221"/>
      <c r="N164" s="41"/>
      <c r="O164" s="41"/>
      <c r="P164" s="41"/>
      <c r="Q164" s="41"/>
      <c r="R164" s="41"/>
      <c r="S164" s="41"/>
      <c r="T164" s="77"/>
      <c r="AT164" s="23" t="s">
        <v>203</v>
      </c>
      <c r="AU164" s="23" t="s">
        <v>83</v>
      </c>
    </row>
    <row r="165" spans="2:65" s="1" customFormat="1" ht="22.5" customHeight="1">
      <c r="B165" s="40"/>
      <c r="C165" s="192" t="s">
        <v>342</v>
      </c>
      <c r="D165" s="192" t="s">
        <v>142</v>
      </c>
      <c r="E165" s="193" t="s">
        <v>343</v>
      </c>
      <c r="F165" s="194" t="s">
        <v>344</v>
      </c>
      <c r="G165" s="195" t="s">
        <v>201</v>
      </c>
      <c r="H165" s="196">
        <v>69.2</v>
      </c>
      <c r="I165" s="197"/>
      <c r="J165" s="198">
        <f>ROUND(I165*H165,2)</f>
        <v>0</v>
      </c>
      <c r="K165" s="194" t="s">
        <v>146</v>
      </c>
      <c r="L165" s="60"/>
      <c r="M165" s="199" t="s">
        <v>22</v>
      </c>
      <c r="N165" s="200" t="s">
        <v>45</v>
      </c>
      <c r="O165" s="41"/>
      <c r="P165" s="201">
        <f>O165*H165</f>
        <v>0</v>
      </c>
      <c r="Q165" s="201">
        <v>0</v>
      </c>
      <c r="R165" s="201">
        <f>Q165*H165</f>
        <v>0</v>
      </c>
      <c r="S165" s="201">
        <v>0</v>
      </c>
      <c r="T165" s="202">
        <f>S165*H165</f>
        <v>0</v>
      </c>
      <c r="AR165" s="23" t="s">
        <v>158</v>
      </c>
      <c r="AT165" s="23" t="s">
        <v>142</v>
      </c>
      <c r="AU165" s="23" t="s">
        <v>83</v>
      </c>
      <c r="AY165" s="23" t="s">
        <v>139</v>
      </c>
      <c r="BE165" s="203">
        <f>IF(N165="základní",J165,0)</f>
        <v>0</v>
      </c>
      <c r="BF165" s="203">
        <f>IF(N165="snížená",J165,0)</f>
        <v>0</v>
      </c>
      <c r="BG165" s="203">
        <f>IF(N165="zákl. přenesená",J165,0)</f>
        <v>0</v>
      </c>
      <c r="BH165" s="203">
        <f>IF(N165="sníž. přenesená",J165,0)</f>
        <v>0</v>
      </c>
      <c r="BI165" s="203">
        <f>IF(N165="nulová",J165,0)</f>
        <v>0</v>
      </c>
      <c r="BJ165" s="23" t="s">
        <v>24</v>
      </c>
      <c r="BK165" s="203">
        <f>ROUND(I165*H165,2)</f>
        <v>0</v>
      </c>
      <c r="BL165" s="23" t="s">
        <v>158</v>
      </c>
      <c r="BM165" s="23" t="s">
        <v>345</v>
      </c>
    </row>
    <row r="166" spans="2:65" s="1" customFormat="1" ht="121.5">
      <c r="B166" s="40"/>
      <c r="C166" s="62"/>
      <c r="D166" s="206" t="s">
        <v>203</v>
      </c>
      <c r="E166" s="62"/>
      <c r="F166" s="220" t="s">
        <v>341</v>
      </c>
      <c r="G166" s="62"/>
      <c r="H166" s="62"/>
      <c r="I166" s="162"/>
      <c r="J166" s="62"/>
      <c r="K166" s="62"/>
      <c r="L166" s="60"/>
      <c r="M166" s="221"/>
      <c r="N166" s="41"/>
      <c r="O166" s="41"/>
      <c r="P166" s="41"/>
      <c r="Q166" s="41"/>
      <c r="R166" s="41"/>
      <c r="S166" s="41"/>
      <c r="T166" s="77"/>
      <c r="AT166" s="23" t="s">
        <v>203</v>
      </c>
      <c r="AU166" s="23" t="s">
        <v>83</v>
      </c>
    </row>
    <row r="167" spans="2:65" s="1" customFormat="1" ht="22.5" customHeight="1">
      <c r="B167" s="40"/>
      <c r="C167" s="192" t="s">
        <v>346</v>
      </c>
      <c r="D167" s="192" t="s">
        <v>142</v>
      </c>
      <c r="E167" s="193" t="s">
        <v>347</v>
      </c>
      <c r="F167" s="194" t="s">
        <v>348</v>
      </c>
      <c r="G167" s="195" t="s">
        <v>249</v>
      </c>
      <c r="H167" s="196">
        <v>32.893999999999998</v>
      </c>
      <c r="I167" s="197"/>
      <c r="J167" s="198">
        <f>ROUND(I167*H167,2)</f>
        <v>0</v>
      </c>
      <c r="K167" s="194" t="s">
        <v>22</v>
      </c>
      <c r="L167" s="60"/>
      <c r="M167" s="199" t="s">
        <v>22</v>
      </c>
      <c r="N167" s="200" t="s">
        <v>45</v>
      </c>
      <c r="O167" s="41"/>
      <c r="P167" s="201">
        <f>O167*H167</f>
        <v>0</v>
      </c>
      <c r="Q167" s="201">
        <v>0</v>
      </c>
      <c r="R167" s="201">
        <f>Q167*H167</f>
        <v>0</v>
      </c>
      <c r="S167" s="201">
        <v>0</v>
      </c>
      <c r="T167" s="202">
        <f>S167*H167</f>
        <v>0</v>
      </c>
      <c r="AR167" s="23" t="s">
        <v>158</v>
      </c>
      <c r="AT167" s="23" t="s">
        <v>142</v>
      </c>
      <c r="AU167" s="23" t="s">
        <v>83</v>
      </c>
      <c r="AY167" s="23" t="s">
        <v>139</v>
      </c>
      <c r="BE167" s="203">
        <f>IF(N167="základní",J167,0)</f>
        <v>0</v>
      </c>
      <c r="BF167" s="203">
        <f>IF(N167="snížená",J167,0)</f>
        <v>0</v>
      </c>
      <c r="BG167" s="203">
        <f>IF(N167="zákl. přenesená",J167,0)</f>
        <v>0</v>
      </c>
      <c r="BH167" s="203">
        <f>IF(N167="sníž. přenesená",J167,0)</f>
        <v>0</v>
      </c>
      <c r="BI167" s="203">
        <f>IF(N167="nulová",J167,0)</f>
        <v>0</v>
      </c>
      <c r="BJ167" s="23" t="s">
        <v>24</v>
      </c>
      <c r="BK167" s="203">
        <f>ROUND(I167*H167,2)</f>
        <v>0</v>
      </c>
      <c r="BL167" s="23" t="s">
        <v>158</v>
      </c>
      <c r="BM167" s="23" t="s">
        <v>349</v>
      </c>
    </row>
    <row r="168" spans="2:65" s="1" customFormat="1" ht="22.5" customHeight="1">
      <c r="B168" s="40"/>
      <c r="C168" s="249" t="s">
        <v>350</v>
      </c>
      <c r="D168" s="249" t="s">
        <v>309</v>
      </c>
      <c r="E168" s="250" t="s">
        <v>351</v>
      </c>
      <c r="F168" s="251" t="s">
        <v>352</v>
      </c>
      <c r="G168" s="252" t="s">
        <v>249</v>
      </c>
      <c r="H168" s="253">
        <v>32.893999999999998</v>
      </c>
      <c r="I168" s="254"/>
      <c r="J168" s="255">
        <f>ROUND(I168*H168,2)</f>
        <v>0</v>
      </c>
      <c r="K168" s="251" t="s">
        <v>22</v>
      </c>
      <c r="L168" s="256"/>
      <c r="M168" s="257" t="s">
        <v>22</v>
      </c>
      <c r="N168" s="258" t="s">
        <v>45</v>
      </c>
      <c r="O168" s="41"/>
      <c r="P168" s="201">
        <f>O168*H168</f>
        <v>0</v>
      </c>
      <c r="Q168" s="201">
        <v>0</v>
      </c>
      <c r="R168" s="201">
        <f>Q168*H168</f>
        <v>0</v>
      </c>
      <c r="S168" s="201">
        <v>0</v>
      </c>
      <c r="T168" s="202">
        <f>S168*H168</f>
        <v>0</v>
      </c>
      <c r="AR168" s="23" t="s">
        <v>182</v>
      </c>
      <c r="AT168" s="23" t="s">
        <v>309</v>
      </c>
      <c r="AU168" s="23" t="s">
        <v>83</v>
      </c>
      <c r="AY168" s="23" t="s">
        <v>139</v>
      </c>
      <c r="BE168" s="203">
        <f>IF(N168="základní",J168,0)</f>
        <v>0</v>
      </c>
      <c r="BF168" s="203">
        <f>IF(N168="snížená",J168,0)</f>
        <v>0</v>
      </c>
      <c r="BG168" s="203">
        <f>IF(N168="zákl. přenesená",J168,0)</f>
        <v>0</v>
      </c>
      <c r="BH168" s="203">
        <f>IF(N168="sníž. přenesená",J168,0)</f>
        <v>0</v>
      </c>
      <c r="BI168" s="203">
        <f>IF(N168="nulová",J168,0)</f>
        <v>0</v>
      </c>
      <c r="BJ168" s="23" t="s">
        <v>24</v>
      </c>
      <c r="BK168" s="203">
        <f>ROUND(I168*H168,2)</f>
        <v>0</v>
      </c>
      <c r="BL168" s="23" t="s">
        <v>158</v>
      </c>
      <c r="BM168" s="23" t="s">
        <v>353</v>
      </c>
    </row>
    <row r="169" spans="2:65" s="1" customFormat="1" ht="22.5" customHeight="1">
      <c r="B169" s="40"/>
      <c r="C169" s="192" t="s">
        <v>354</v>
      </c>
      <c r="D169" s="192" t="s">
        <v>142</v>
      </c>
      <c r="E169" s="193" t="s">
        <v>355</v>
      </c>
      <c r="F169" s="194" t="s">
        <v>356</v>
      </c>
      <c r="G169" s="195" t="s">
        <v>357</v>
      </c>
      <c r="H169" s="196">
        <v>527.72</v>
      </c>
      <c r="I169" s="197"/>
      <c r="J169" s="198">
        <f>ROUND(I169*H169,2)</f>
        <v>0</v>
      </c>
      <c r="K169" s="194" t="s">
        <v>22</v>
      </c>
      <c r="L169" s="60"/>
      <c r="M169" s="199" t="s">
        <v>22</v>
      </c>
      <c r="N169" s="200" t="s">
        <v>45</v>
      </c>
      <c r="O169" s="41"/>
      <c r="P169" s="201">
        <f>O169*H169</f>
        <v>0</v>
      </c>
      <c r="Q169" s="201">
        <v>0</v>
      </c>
      <c r="R169" s="201">
        <f>Q169*H169</f>
        <v>0</v>
      </c>
      <c r="S169" s="201">
        <v>0</v>
      </c>
      <c r="T169" s="202">
        <f>S169*H169</f>
        <v>0</v>
      </c>
      <c r="AR169" s="23" t="s">
        <v>158</v>
      </c>
      <c r="AT169" s="23" t="s">
        <v>142</v>
      </c>
      <c r="AU169" s="23" t="s">
        <v>83</v>
      </c>
      <c r="AY169" s="23" t="s">
        <v>139</v>
      </c>
      <c r="BE169" s="203">
        <f>IF(N169="základní",J169,0)</f>
        <v>0</v>
      </c>
      <c r="BF169" s="203">
        <f>IF(N169="snížená",J169,0)</f>
        <v>0</v>
      </c>
      <c r="BG169" s="203">
        <f>IF(N169="zákl. přenesená",J169,0)</f>
        <v>0</v>
      </c>
      <c r="BH169" s="203">
        <f>IF(N169="sníž. přenesená",J169,0)</f>
        <v>0</v>
      </c>
      <c r="BI169" s="203">
        <f>IF(N169="nulová",J169,0)</f>
        <v>0</v>
      </c>
      <c r="BJ169" s="23" t="s">
        <v>24</v>
      </c>
      <c r="BK169" s="203">
        <f>ROUND(I169*H169,2)</f>
        <v>0</v>
      </c>
      <c r="BL169" s="23" t="s">
        <v>158</v>
      </c>
      <c r="BM169" s="23" t="s">
        <v>358</v>
      </c>
    </row>
    <row r="170" spans="2:65" s="11" customFormat="1" ht="13.5">
      <c r="B170" s="204"/>
      <c r="C170" s="205"/>
      <c r="D170" s="206" t="s">
        <v>156</v>
      </c>
      <c r="E170" s="205"/>
      <c r="F170" s="208" t="s">
        <v>359</v>
      </c>
      <c r="G170" s="205"/>
      <c r="H170" s="209">
        <v>527.72</v>
      </c>
      <c r="I170" s="210"/>
      <c r="J170" s="205"/>
      <c r="K170" s="205"/>
      <c r="L170" s="211"/>
      <c r="M170" s="212"/>
      <c r="N170" s="213"/>
      <c r="O170" s="213"/>
      <c r="P170" s="213"/>
      <c r="Q170" s="213"/>
      <c r="R170" s="213"/>
      <c r="S170" s="213"/>
      <c r="T170" s="214"/>
      <c r="AT170" s="215" t="s">
        <v>156</v>
      </c>
      <c r="AU170" s="215" t="s">
        <v>83</v>
      </c>
      <c r="AV170" s="11" t="s">
        <v>83</v>
      </c>
      <c r="AW170" s="11" t="s">
        <v>6</v>
      </c>
      <c r="AX170" s="11" t="s">
        <v>24</v>
      </c>
      <c r="AY170" s="215" t="s">
        <v>139</v>
      </c>
    </row>
    <row r="171" spans="2:65" s="1" customFormat="1" ht="22.5" customHeight="1">
      <c r="B171" s="40"/>
      <c r="C171" s="192" t="s">
        <v>360</v>
      </c>
      <c r="D171" s="192" t="s">
        <v>142</v>
      </c>
      <c r="E171" s="193" t="s">
        <v>361</v>
      </c>
      <c r="F171" s="194" t="s">
        <v>362</v>
      </c>
      <c r="G171" s="195" t="s">
        <v>363</v>
      </c>
      <c r="H171" s="196">
        <v>15</v>
      </c>
      <c r="I171" s="197"/>
      <c r="J171" s="198">
        <f>ROUND(I171*H171,2)</f>
        <v>0</v>
      </c>
      <c r="K171" s="194" t="s">
        <v>22</v>
      </c>
      <c r="L171" s="60"/>
      <c r="M171" s="199" t="s">
        <v>22</v>
      </c>
      <c r="N171" s="200" t="s">
        <v>45</v>
      </c>
      <c r="O171" s="41"/>
      <c r="P171" s="201">
        <f>O171*H171</f>
        <v>0</v>
      </c>
      <c r="Q171" s="201">
        <v>0</v>
      </c>
      <c r="R171" s="201">
        <f>Q171*H171</f>
        <v>0</v>
      </c>
      <c r="S171" s="201">
        <v>0</v>
      </c>
      <c r="T171" s="202">
        <f>S171*H171</f>
        <v>0</v>
      </c>
      <c r="AR171" s="23" t="s">
        <v>158</v>
      </c>
      <c r="AT171" s="23" t="s">
        <v>142</v>
      </c>
      <c r="AU171" s="23" t="s">
        <v>83</v>
      </c>
      <c r="AY171" s="23" t="s">
        <v>139</v>
      </c>
      <c r="BE171" s="203">
        <f>IF(N171="základní",J171,0)</f>
        <v>0</v>
      </c>
      <c r="BF171" s="203">
        <f>IF(N171="snížená",J171,0)</f>
        <v>0</v>
      </c>
      <c r="BG171" s="203">
        <f>IF(N171="zákl. přenesená",J171,0)</f>
        <v>0</v>
      </c>
      <c r="BH171" s="203">
        <f>IF(N171="sníž. přenesená",J171,0)</f>
        <v>0</v>
      </c>
      <c r="BI171" s="203">
        <f>IF(N171="nulová",J171,0)</f>
        <v>0</v>
      </c>
      <c r="BJ171" s="23" t="s">
        <v>24</v>
      </c>
      <c r="BK171" s="203">
        <f>ROUND(I171*H171,2)</f>
        <v>0</v>
      </c>
      <c r="BL171" s="23" t="s">
        <v>158</v>
      </c>
      <c r="BM171" s="23" t="s">
        <v>364</v>
      </c>
    </row>
    <row r="172" spans="2:65" s="1" customFormat="1" ht="22.5" customHeight="1">
      <c r="B172" s="40"/>
      <c r="C172" s="192" t="s">
        <v>365</v>
      </c>
      <c r="D172" s="192" t="s">
        <v>142</v>
      </c>
      <c r="E172" s="193" t="s">
        <v>366</v>
      </c>
      <c r="F172" s="194" t="s">
        <v>367</v>
      </c>
      <c r="G172" s="195" t="s">
        <v>243</v>
      </c>
      <c r="H172" s="196">
        <v>130</v>
      </c>
      <c r="I172" s="197"/>
      <c r="J172" s="198">
        <f>ROUND(I172*H172,2)</f>
        <v>0</v>
      </c>
      <c r="K172" s="194" t="s">
        <v>22</v>
      </c>
      <c r="L172" s="60"/>
      <c r="M172" s="199" t="s">
        <v>22</v>
      </c>
      <c r="N172" s="200" t="s">
        <v>45</v>
      </c>
      <c r="O172" s="41"/>
      <c r="P172" s="201">
        <f>O172*H172</f>
        <v>0</v>
      </c>
      <c r="Q172" s="201">
        <v>0</v>
      </c>
      <c r="R172" s="201">
        <f>Q172*H172</f>
        <v>0</v>
      </c>
      <c r="S172" s="201">
        <v>0</v>
      </c>
      <c r="T172" s="202">
        <f>S172*H172</f>
        <v>0</v>
      </c>
      <c r="AR172" s="23" t="s">
        <v>158</v>
      </c>
      <c r="AT172" s="23" t="s">
        <v>142</v>
      </c>
      <c r="AU172" s="23" t="s">
        <v>83</v>
      </c>
      <c r="AY172" s="23" t="s">
        <v>139</v>
      </c>
      <c r="BE172" s="203">
        <f>IF(N172="základní",J172,0)</f>
        <v>0</v>
      </c>
      <c r="BF172" s="203">
        <f>IF(N172="snížená",J172,0)</f>
        <v>0</v>
      </c>
      <c r="BG172" s="203">
        <f>IF(N172="zákl. přenesená",J172,0)</f>
        <v>0</v>
      </c>
      <c r="BH172" s="203">
        <f>IF(N172="sníž. přenesená",J172,0)</f>
        <v>0</v>
      </c>
      <c r="BI172" s="203">
        <f>IF(N172="nulová",J172,0)</f>
        <v>0</v>
      </c>
      <c r="BJ172" s="23" t="s">
        <v>24</v>
      </c>
      <c r="BK172" s="203">
        <f>ROUND(I172*H172,2)</f>
        <v>0</v>
      </c>
      <c r="BL172" s="23" t="s">
        <v>158</v>
      </c>
      <c r="BM172" s="23" t="s">
        <v>368</v>
      </c>
    </row>
    <row r="173" spans="2:65" s="1" customFormat="1" ht="22.5" customHeight="1">
      <c r="B173" s="40"/>
      <c r="C173" s="192" t="s">
        <v>369</v>
      </c>
      <c r="D173" s="192" t="s">
        <v>142</v>
      </c>
      <c r="E173" s="193" t="s">
        <v>370</v>
      </c>
      <c r="F173" s="194" t="s">
        <v>371</v>
      </c>
      <c r="G173" s="195" t="s">
        <v>243</v>
      </c>
      <c r="H173" s="196">
        <v>11</v>
      </c>
      <c r="I173" s="197"/>
      <c r="J173" s="198">
        <f>ROUND(I173*H173,2)</f>
        <v>0</v>
      </c>
      <c r="K173" s="194" t="s">
        <v>22</v>
      </c>
      <c r="L173" s="60"/>
      <c r="M173" s="199" t="s">
        <v>22</v>
      </c>
      <c r="N173" s="200" t="s">
        <v>45</v>
      </c>
      <c r="O173" s="41"/>
      <c r="P173" s="201">
        <f>O173*H173</f>
        <v>0</v>
      </c>
      <c r="Q173" s="201">
        <v>0</v>
      </c>
      <c r="R173" s="201">
        <f>Q173*H173</f>
        <v>0</v>
      </c>
      <c r="S173" s="201">
        <v>0</v>
      </c>
      <c r="T173" s="202">
        <f>S173*H173</f>
        <v>0</v>
      </c>
      <c r="AR173" s="23" t="s">
        <v>158</v>
      </c>
      <c r="AT173" s="23" t="s">
        <v>142</v>
      </c>
      <c r="AU173" s="23" t="s">
        <v>83</v>
      </c>
      <c r="AY173" s="23" t="s">
        <v>139</v>
      </c>
      <c r="BE173" s="203">
        <f>IF(N173="základní",J173,0)</f>
        <v>0</v>
      </c>
      <c r="BF173" s="203">
        <f>IF(N173="snížená",J173,0)</f>
        <v>0</v>
      </c>
      <c r="BG173" s="203">
        <f>IF(N173="zákl. přenesená",J173,0)</f>
        <v>0</v>
      </c>
      <c r="BH173" s="203">
        <f>IF(N173="sníž. přenesená",J173,0)</f>
        <v>0</v>
      </c>
      <c r="BI173" s="203">
        <f>IF(N173="nulová",J173,0)</f>
        <v>0</v>
      </c>
      <c r="BJ173" s="23" t="s">
        <v>24</v>
      </c>
      <c r="BK173" s="203">
        <f>ROUND(I173*H173,2)</f>
        <v>0</v>
      </c>
      <c r="BL173" s="23" t="s">
        <v>158</v>
      </c>
      <c r="BM173" s="23" t="s">
        <v>372</v>
      </c>
    </row>
    <row r="174" spans="2:65" s="10" customFormat="1" ht="29.85" customHeight="1">
      <c r="B174" s="175"/>
      <c r="C174" s="176"/>
      <c r="D174" s="189" t="s">
        <v>73</v>
      </c>
      <c r="E174" s="190" t="s">
        <v>83</v>
      </c>
      <c r="F174" s="190" t="s">
        <v>373</v>
      </c>
      <c r="G174" s="176"/>
      <c r="H174" s="176"/>
      <c r="I174" s="179"/>
      <c r="J174" s="191">
        <f>BK174</f>
        <v>0</v>
      </c>
      <c r="K174" s="176"/>
      <c r="L174" s="181"/>
      <c r="M174" s="182"/>
      <c r="N174" s="183"/>
      <c r="O174" s="183"/>
      <c r="P174" s="184">
        <f>SUM(P175:P188)</f>
        <v>0</v>
      </c>
      <c r="Q174" s="183"/>
      <c r="R174" s="184">
        <f>SUM(R175:R188)</f>
        <v>0.21413950000000001</v>
      </c>
      <c r="S174" s="183"/>
      <c r="T174" s="185">
        <f>SUM(T175:T188)</f>
        <v>0</v>
      </c>
      <c r="AR174" s="186" t="s">
        <v>24</v>
      </c>
      <c r="AT174" s="187" t="s">
        <v>73</v>
      </c>
      <c r="AU174" s="187" t="s">
        <v>24</v>
      </c>
      <c r="AY174" s="186" t="s">
        <v>139</v>
      </c>
      <c r="BK174" s="188">
        <f>SUM(BK175:BK188)</f>
        <v>0</v>
      </c>
    </row>
    <row r="175" spans="2:65" s="1" customFormat="1" ht="31.5" customHeight="1">
      <c r="B175" s="40"/>
      <c r="C175" s="192" t="s">
        <v>374</v>
      </c>
      <c r="D175" s="192" t="s">
        <v>142</v>
      </c>
      <c r="E175" s="193" t="s">
        <v>375</v>
      </c>
      <c r="F175" s="194" t="s">
        <v>376</v>
      </c>
      <c r="G175" s="195" t="s">
        <v>249</v>
      </c>
      <c r="H175" s="196">
        <v>18.779</v>
      </c>
      <c r="I175" s="197"/>
      <c r="J175" s="198">
        <f>ROUND(I175*H175,2)</f>
        <v>0</v>
      </c>
      <c r="K175" s="194" t="s">
        <v>146</v>
      </c>
      <c r="L175" s="60"/>
      <c r="M175" s="199" t="s">
        <v>22</v>
      </c>
      <c r="N175" s="200" t="s">
        <v>45</v>
      </c>
      <c r="O175" s="41"/>
      <c r="P175" s="201">
        <f>O175*H175</f>
        <v>0</v>
      </c>
      <c r="Q175" s="201">
        <v>0</v>
      </c>
      <c r="R175" s="201">
        <f>Q175*H175</f>
        <v>0</v>
      </c>
      <c r="S175" s="201">
        <v>0</v>
      </c>
      <c r="T175" s="202">
        <f>S175*H175</f>
        <v>0</v>
      </c>
      <c r="AR175" s="23" t="s">
        <v>158</v>
      </c>
      <c r="AT175" s="23" t="s">
        <v>142</v>
      </c>
      <c r="AU175" s="23" t="s">
        <v>83</v>
      </c>
      <c r="AY175" s="23" t="s">
        <v>139</v>
      </c>
      <c r="BE175" s="203">
        <f>IF(N175="základní",J175,0)</f>
        <v>0</v>
      </c>
      <c r="BF175" s="203">
        <f>IF(N175="snížená",J175,0)</f>
        <v>0</v>
      </c>
      <c r="BG175" s="203">
        <f>IF(N175="zákl. přenesená",J175,0)</f>
        <v>0</v>
      </c>
      <c r="BH175" s="203">
        <f>IF(N175="sníž. přenesená",J175,0)</f>
        <v>0</v>
      </c>
      <c r="BI175" s="203">
        <f>IF(N175="nulová",J175,0)</f>
        <v>0</v>
      </c>
      <c r="BJ175" s="23" t="s">
        <v>24</v>
      </c>
      <c r="BK175" s="203">
        <f>ROUND(I175*H175,2)</f>
        <v>0</v>
      </c>
      <c r="BL175" s="23" t="s">
        <v>158</v>
      </c>
      <c r="BM175" s="23" t="s">
        <v>377</v>
      </c>
    </row>
    <row r="176" spans="2:65" s="1" customFormat="1" ht="81">
      <c r="B176" s="40"/>
      <c r="C176" s="62"/>
      <c r="D176" s="222" t="s">
        <v>203</v>
      </c>
      <c r="E176" s="62"/>
      <c r="F176" s="223" t="s">
        <v>378</v>
      </c>
      <c r="G176" s="62"/>
      <c r="H176" s="62"/>
      <c r="I176" s="162"/>
      <c r="J176" s="62"/>
      <c r="K176" s="62"/>
      <c r="L176" s="60"/>
      <c r="M176" s="221"/>
      <c r="N176" s="41"/>
      <c r="O176" s="41"/>
      <c r="P176" s="41"/>
      <c r="Q176" s="41"/>
      <c r="R176" s="41"/>
      <c r="S176" s="41"/>
      <c r="T176" s="77"/>
      <c r="AT176" s="23" t="s">
        <v>203</v>
      </c>
      <c r="AU176" s="23" t="s">
        <v>83</v>
      </c>
    </row>
    <row r="177" spans="2:65" s="11" customFormat="1" ht="13.5">
      <c r="B177" s="204"/>
      <c r="C177" s="205"/>
      <c r="D177" s="206" t="s">
        <v>156</v>
      </c>
      <c r="E177" s="207" t="s">
        <v>22</v>
      </c>
      <c r="F177" s="208" t="s">
        <v>379</v>
      </c>
      <c r="G177" s="205"/>
      <c r="H177" s="209">
        <v>18.779</v>
      </c>
      <c r="I177" s="210"/>
      <c r="J177" s="205"/>
      <c r="K177" s="205"/>
      <c r="L177" s="211"/>
      <c r="M177" s="212"/>
      <c r="N177" s="213"/>
      <c r="O177" s="213"/>
      <c r="P177" s="213"/>
      <c r="Q177" s="213"/>
      <c r="R177" s="213"/>
      <c r="S177" s="213"/>
      <c r="T177" s="214"/>
      <c r="AT177" s="215" t="s">
        <v>156</v>
      </c>
      <c r="AU177" s="215" t="s">
        <v>83</v>
      </c>
      <c r="AV177" s="11" t="s">
        <v>83</v>
      </c>
      <c r="AW177" s="11" t="s">
        <v>37</v>
      </c>
      <c r="AX177" s="11" t="s">
        <v>24</v>
      </c>
      <c r="AY177" s="215" t="s">
        <v>139</v>
      </c>
    </row>
    <row r="178" spans="2:65" s="1" customFormat="1" ht="22.5" customHeight="1">
      <c r="B178" s="40"/>
      <c r="C178" s="192" t="s">
        <v>380</v>
      </c>
      <c r="D178" s="192" t="s">
        <v>142</v>
      </c>
      <c r="E178" s="193" t="s">
        <v>381</v>
      </c>
      <c r="F178" s="194" t="s">
        <v>382</v>
      </c>
      <c r="G178" s="195" t="s">
        <v>249</v>
      </c>
      <c r="H178" s="196">
        <v>5.2729999999999997</v>
      </c>
      <c r="I178" s="197"/>
      <c r="J178" s="198">
        <f>ROUND(I178*H178,2)</f>
        <v>0</v>
      </c>
      <c r="K178" s="194" t="s">
        <v>146</v>
      </c>
      <c r="L178" s="60"/>
      <c r="M178" s="199" t="s">
        <v>22</v>
      </c>
      <c r="N178" s="200" t="s">
        <v>45</v>
      </c>
      <c r="O178" s="41"/>
      <c r="P178" s="201">
        <f>O178*H178</f>
        <v>0</v>
      </c>
      <c r="Q178" s="201">
        <v>0</v>
      </c>
      <c r="R178" s="201">
        <f>Q178*H178</f>
        <v>0</v>
      </c>
      <c r="S178" s="201">
        <v>0</v>
      </c>
      <c r="T178" s="202">
        <f>S178*H178</f>
        <v>0</v>
      </c>
      <c r="AR178" s="23" t="s">
        <v>158</v>
      </c>
      <c r="AT178" s="23" t="s">
        <v>142</v>
      </c>
      <c r="AU178" s="23" t="s">
        <v>83</v>
      </c>
      <c r="AY178" s="23" t="s">
        <v>139</v>
      </c>
      <c r="BE178" s="203">
        <f>IF(N178="základní",J178,0)</f>
        <v>0</v>
      </c>
      <c r="BF178" s="203">
        <f>IF(N178="snížená",J178,0)</f>
        <v>0</v>
      </c>
      <c r="BG178" s="203">
        <f>IF(N178="zákl. přenesená",J178,0)</f>
        <v>0</v>
      </c>
      <c r="BH178" s="203">
        <f>IF(N178="sníž. přenesená",J178,0)</f>
        <v>0</v>
      </c>
      <c r="BI178" s="203">
        <f>IF(N178="nulová",J178,0)</f>
        <v>0</v>
      </c>
      <c r="BJ178" s="23" t="s">
        <v>24</v>
      </c>
      <c r="BK178" s="203">
        <f>ROUND(I178*H178,2)</f>
        <v>0</v>
      </c>
      <c r="BL178" s="23" t="s">
        <v>158</v>
      </c>
      <c r="BM178" s="23" t="s">
        <v>383</v>
      </c>
    </row>
    <row r="179" spans="2:65" s="1" customFormat="1" ht="40.5">
      <c r="B179" s="40"/>
      <c r="C179" s="62"/>
      <c r="D179" s="222" t="s">
        <v>203</v>
      </c>
      <c r="E179" s="62"/>
      <c r="F179" s="223" t="s">
        <v>384</v>
      </c>
      <c r="G179" s="62"/>
      <c r="H179" s="62"/>
      <c r="I179" s="162"/>
      <c r="J179" s="62"/>
      <c r="K179" s="62"/>
      <c r="L179" s="60"/>
      <c r="M179" s="221"/>
      <c r="N179" s="41"/>
      <c r="O179" s="41"/>
      <c r="P179" s="41"/>
      <c r="Q179" s="41"/>
      <c r="R179" s="41"/>
      <c r="S179" s="41"/>
      <c r="T179" s="77"/>
      <c r="AT179" s="23" t="s">
        <v>203</v>
      </c>
      <c r="AU179" s="23" t="s">
        <v>83</v>
      </c>
    </row>
    <row r="180" spans="2:65" s="11" customFormat="1" ht="13.5">
      <c r="B180" s="204"/>
      <c r="C180" s="205"/>
      <c r="D180" s="206" t="s">
        <v>156</v>
      </c>
      <c r="E180" s="207" t="s">
        <v>22</v>
      </c>
      <c r="F180" s="208" t="s">
        <v>385</v>
      </c>
      <c r="G180" s="205"/>
      <c r="H180" s="209">
        <v>5.2729999999999997</v>
      </c>
      <c r="I180" s="210"/>
      <c r="J180" s="205"/>
      <c r="K180" s="205"/>
      <c r="L180" s="211"/>
      <c r="M180" s="212"/>
      <c r="N180" s="213"/>
      <c r="O180" s="213"/>
      <c r="P180" s="213"/>
      <c r="Q180" s="213"/>
      <c r="R180" s="213"/>
      <c r="S180" s="213"/>
      <c r="T180" s="214"/>
      <c r="AT180" s="215" t="s">
        <v>156</v>
      </c>
      <c r="AU180" s="215" t="s">
        <v>83</v>
      </c>
      <c r="AV180" s="11" t="s">
        <v>83</v>
      </c>
      <c r="AW180" s="11" t="s">
        <v>37</v>
      </c>
      <c r="AX180" s="11" t="s">
        <v>24</v>
      </c>
      <c r="AY180" s="215" t="s">
        <v>139</v>
      </c>
    </row>
    <row r="181" spans="2:65" s="1" customFormat="1" ht="22.5" customHeight="1">
      <c r="B181" s="40"/>
      <c r="C181" s="192" t="s">
        <v>386</v>
      </c>
      <c r="D181" s="192" t="s">
        <v>142</v>
      </c>
      <c r="E181" s="193" t="s">
        <v>387</v>
      </c>
      <c r="F181" s="194" t="s">
        <v>388</v>
      </c>
      <c r="G181" s="195" t="s">
        <v>243</v>
      </c>
      <c r="H181" s="196">
        <v>128.62</v>
      </c>
      <c r="I181" s="197"/>
      <c r="J181" s="198">
        <f>ROUND(I181*H181,2)</f>
        <v>0</v>
      </c>
      <c r="K181" s="194" t="s">
        <v>146</v>
      </c>
      <c r="L181" s="60"/>
      <c r="M181" s="199" t="s">
        <v>22</v>
      </c>
      <c r="N181" s="200" t="s">
        <v>45</v>
      </c>
      <c r="O181" s="41"/>
      <c r="P181" s="201">
        <f>O181*H181</f>
        <v>0</v>
      </c>
      <c r="Q181" s="201">
        <v>1.16E-3</v>
      </c>
      <c r="R181" s="201">
        <f>Q181*H181</f>
        <v>0.1491992</v>
      </c>
      <c r="S181" s="201">
        <v>0</v>
      </c>
      <c r="T181" s="202">
        <f>S181*H181</f>
        <v>0</v>
      </c>
      <c r="AR181" s="23" t="s">
        <v>158</v>
      </c>
      <c r="AT181" s="23" t="s">
        <v>142</v>
      </c>
      <c r="AU181" s="23" t="s">
        <v>83</v>
      </c>
      <c r="AY181" s="23" t="s">
        <v>139</v>
      </c>
      <c r="BE181" s="203">
        <f>IF(N181="základní",J181,0)</f>
        <v>0</v>
      </c>
      <c r="BF181" s="203">
        <f>IF(N181="snížená",J181,0)</f>
        <v>0</v>
      </c>
      <c r="BG181" s="203">
        <f>IF(N181="zákl. přenesená",J181,0)</f>
        <v>0</v>
      </c>
      <c r="BH181" s="203">
        <f>IF(N181="sníž. přenesená",J181,0)</f>
        <v>0</v>
      </c>
      <c r="BI181" s="203">
        <f>IF(N181="nulová",J181,0)</f>
        <v>0</v>
      </c>
      <c r="BJ181" s="23" t="s">
        <v>24</v>
      </c>
      <c r="BK181" s="203">
        <f>ROUND(I181*H181,2)</f>
        <v>0</v>
      </c>
      <c r="BL181" s="23" t="s">
        <v>158</v>
      </c>
      <c r="BM181" s="23" t="s">
        <v>389</v>
      </c>
    </row>
    <row r="182" spans="2:65" s="1" customFormat="1" ht="54">
      <c r="B182" s="40"/>
      <c r="C182" s="62"/>
      <c r="D182" s="222" t="s">
        <v>203</v>
      </c>
      <c r="E182" s="62"/>
      <c r="F182" s="223" t="s">
        <v>390</v>
      </c>
      <c r="G182" s="62"/>
      <c r="H182" s="62"/>
      <c r="I182" s="162"/>
      <c r="J182" s="62"/>
      <c r="K182" s="62"/>
      <c r="L182" s="60"/>
      <c r="M182" s="221"/>
      <c r="N182" s="41"/>
      <c r="O182" s="41"/>
      <c r="P182" s="41"/>
      <c r="Q182" s="41"/>
      <c r="R182" s="41"/>
      <c r="S182" s="41"/>
      <c r="T182" s="77"/>
      <c r="AT182" s="23" t="s">
        <v>203</v>
      </c>
      <c r="AU182" s="23" t="s">
        <v>83</v>
      </c>
    </row>
    <row r="183" spans="2:65" s="11" customFormat="1" ht="13.5">
      <c r="B183" s="204"/>
      <c r="C183" s="205"/>
      <c r="D183" s="206" t="s">
        <v>156</v>
      </c>
      <c r="E183" s="207" t="s">
        <v>22</v>
      </c>
      <c r="F183" s="208" t="s">
        <v>391</v>
      </c>
      <c r="G183" s="205"/>
      <c r="H183" s="209">
        <v>128.62</v>
      </c>
      <c r="I183" s="210"/>
      <c r="J183" s="205"/>
      <c r="K183" s="205"/>
      <c r="L183" s="211"/>
      <c r="M183" s="212"/>
      <c r="N183" s="213"/>
      <c r="O183" s="213"/>
      <c r="P183" s="213"/>
      <c r="Q183" s="213"/>
      <c r="R183" s="213"/>
      <c r="S183" s="213"/>
      <c r="T183" s="214"/>
      <c r="AT183" s="215" t="s">
        <v>156</v>
      </c>
      <c r="AU183" s="215" t="s">
        <v>83</v>
      </c>
      <c r="AV183" s="11" t="s">
        <v>83</v>
      </c>
      <c r="AW183" s="11" t="s">
        <v>37</v>
      </c>
      <c r="AX183" s="11" t="s">
        <v>24</v>
      </c>
      <c r="AY183" s="215" t="s">
        <v>139</v>
      </c>
    </row>
    <row r="184" spans="2:65" s="1" customFormat="1" ht="31.5" customHeight="1">
      <c r="B184" s="40"/>
      <c r="C184" s="192" t="s">
        <v>392</v>
      </c>
      <c r="D184" s="192" t="s">
        <v>142</v>
      </c>
      <c r="E184" s="193" t="s">
        <v>393</v>
      </c>
      <c r="F184" s="194" t="s">
        <v>394</v>
      </c>
      <c r="G184" s="195" t="s">
        <v>201</v>
      </c>
      <c r="H184" s="196">
        <v>196.78899999999999</v>
      </c>
      <c r="I184" s="197"/>
      <c r="J184" s="198">
        <f>ROUND(I184*H184,2)</f>
        <v>0</v>
      </c>
      <c r="K184" s="194" t="s">
        <v>146</v>
      </c>
      <c r="L184" s="60"/>
      <c r="M184" s="199" t="s">
        <v>22</v>
      </c>
      <c r="N184" s="200" t="s">
        <v>45</v>
      </c>
      <c r="O184" s="41"/>
      <c r="P184" s="201">
        <f>O184*H184</f>
        <v>0</v>
      </c>
      <c r="Q184" s="201">
        <v>1E-4</v>
      </c>
      <c r="R184" s="201">
        <f>Q184*H184</f>
        <v>1.9678899999999999E-2</v>
      </c>
      <c r="S184" s="201">
        <v>0</v>
      </c>
      <c r="T184" s="202">
        <f>S184*H184</f>
        <v>0</v>
      </c>
      <c r="AR184" s="23" t="s">
        <v>158</v>
      </c>
      <c r="AT184" s="23" t="s">
        <v>142</v>
      </c>
      <c r="AU184" s="23" t="s">
        <v>83</v>
      </c>
      <c r="AY184" s="23" t="s">
        <v>139</v>
      </c>
      <c r="BE184" s="203">
        <f>IF(N184="základní",J184,0)</f>
        <v>0</v>
      </c>
      <c r="BF184" s="203">
        <f>IF(N184="snížená",J184,0)</f>
        <v>0</v>
      </c>
      <c r="BG184" s="203">
        <f>IF(N184="zákl. přenesená",J184,0)</f>
        <v>0</v>
      </c>
      <c r="BH184" s="203">
        <f>IF(N184="sníž. přenesená",J184,0)</f>
        <v>0</v>
      </c>
      <c r="BI184" s="203">
        <f>IF(N184="nulová",J184,0)</f>
        <v>0</v>
      </c>
      <c r="BJ184" s="23" t="s">
        <v>24</v>
      </c>
      <c r="BK184" s="203">
        <f>ROUND(I184*H184,2)</f>
        <v>0</v>
      </c>
      <c r="BL184" s="23" t="s">
        <v>158</v>
      </c>
      <c r="BM184" s="23" t="s">
        <v>395</v>
      </c>
    </row>
    <row r="185" spans="2:65" s="1" customFormat="1" ht="67.5">
      <c r="B185" s="40"/>
      <c r="C185" s="62"/>
      <c r="D185" s="222" t="s">
        <v>203</v>
      </c>
      <c r="E185" s="62"/>
      <c r="F185" s="223" t="s">
        <v>396</v>
      </c>
      <c r="G185" s="62"/>
      <c r="H185" s="62"/>
      <c r="I185" s="162"/>
      <c r="J185" s="62"/>
      <c r="K185" s="62"/>
      <c r="L185" s="60"/>
      <c r="M185" s="221"/>
      <c r="N185" s="41"/>
      <c r="O185" s="41"/>
      <c r="P185" s="41"/>
      <c r="Q185" s="41"/>
      <c r="R185" s="41"/>
      <c r="S185" s="41"/>
      <c r="T185" s="77"/>
      <c r="AT185" s="23" t="s">
        <v>203</v>
      </c>
      <c r="AU185" s="23" t="s">
        <v>83</v>
      </c>
    </row>
    <row r="186" spans="2:65" s="11" customFormat="1" ht="13.5">
      <c r="B186" s="204"/>
      <c r="C186" s="205"/>
      <c r="D186" s="206" t="s">
        <v>156</v>
      </c>
      <c r="E186" s="207" t="s">
        <v>22</v>
      </c>
      <c r="F186" s="208" t="s">
        <v>397</v>
      </c>
      <c r="G186" s="205"/>
      <c r="H186" s="209">
        <v>196.78899999999999</v>
      </c>
      <c r="I186" s="210"/>
      <c r="J186" s="205"/>
      <c r="K186" s="205"/>
      <c r="L186" s="211"/>
      <c r="M186" s="212"/>
      <c r="N186" s="213"/>
      <c r="O186" s="213"/>
      <c r="P186" s="213"/>
      <c r="Q186" s="213"/>
      <c r="R186" s="213"/>
      <c r="S186" s="213"/>
      <c r="T186" s="214"/>
      <c r="AT186" s="215" t="s">
        <v>156</v>
      </c>
      <c r="AU186" s="215" t="s">
        <v>83</v>
      </c>
      <c r="AV186" s="11" t="s">
        <v>83</v>
      </c>
      <c r="AW186" s="11" t="s">
        <v>37</v>
      </c>
      <c r="AX186" s="11" t="s">
        <v>24</v>
      </c>
      <c r="AY186" s="215" t="s">
        <v>139</v>
      </c>
    </row>
    <row r="187" spans="2:65" s="1" customFormat="1" ht="22.5" customHeight="1">
      <c r="B187" s="40"/>
      <c r="C187" s="249" t="s">
        <v>398</v>
      </c>
      <c r="D187" s="249" t="s">
        <v>309</v>
      </c>
      <c r="E187" s="250" t="s">
        <v>399</v>
      </c>
      <c r="F187" s="251" t="s">
        <v>400</v>
      </c>
      <c r="G187" s="252" t="s">
        <v>201</v>
      </c>
      <c r="H187" s="253">
        <v>226.30699999999999</v>
      </c>
      <c r="I187" s="254"/>
      <c r="J187" s="255">
        <f>ROUND(I187*H187,2)</f>
        <v>0</v>
      </c>
      <c r="K187" s="251" t="s">
        <v>146</v>
      </c>
      <c r="L187" s="256"/>
      <c r="M187" s="257" t="s">
        <v>22</v>
      </c>
      <c r="N187" s="258" t="s">
        <v>45</v>
      </c>
      <c r="O187" s="41"/>
      <c r="P187" s="201">
        <f>O187*H187</f>
        <v>0</v>
      </c>
      <c r="Q187" s="201">
        <v>2.0000000000000001E-4</v>
      </c>
      <c r="R187" s="201">
        <f>Q187*H187</f>
        <v>4.52614E-2</v>
      </c>
      <c r="S187" s="201">
        <v>0</v>
      </c>
      <c r="T187" s="202">
        <f>S187*H187</f>
        <v>0</v>
      </c>
      <c r="AR187" s="23" t="s">
        <v>182</v>
      </c>
      <c r="AT187" s="23" t="s">
        <v>309</v>
      </c>
      <c r="AU187" s="23" t="s">
        <v>83</v>
      </c>
      <c r="AY187" s="23" t="s">
        <v>139</v>
      </c>
      <c r="BE187" s="203">
        <f>IF(N187="základní",J187,0)</f>
        <v>0</v>
      </c>
      <c r="BF187" s="203">
        <f>IF(N187="snížená",J187,0)</f>
        <v>0</v>
      </c>
      <c r="BG187" s="203">
        <f>IF(N187="zákl. přenesená",J187,0)</f>
        <v>0</v>
      </c>
      <c r="BH187" s="203">
        <f>IF(N187="sníž. přenesená",J187,0)</f>
        <v>0</v>
      </c>
      <c r="BI187" s="203">
        <f>IF(N187="nulová",J187,0)</f>
        <v>0</v>
      </c>
      <c r="BJ187" s="23" t="s">
        <v>24</v>
      </c>
      <c r="BK187" s="203">
        <f>ROUND(I187*H187,2)</f>
        <v>0</v>
      </c>
      <c r="BL187" s="23" t="s">
        <v>158</v>
      </c>
      <c r="BM187" s="23" t="s">
        <v>401</v>
      </c>
    </row>
    <row r="188" spans="2:65" s="11" customFormat="1" ht="13.5">
      <c r="B188" s="204"/>
      <c r="C188" s="205"/>
      <c r="D188" s="222" t="s">
        <v>156</v>
      </c>
      <c r="E188" s="205"/>
      <c r="F188" s="236" t="s">
        <v>402</v>
      </c>
      <c r="G188" s="205"/>
      <c r="H188" s="237">
        <v>226.30699999999999</v>
      </c>
      <c r="I188" s="210"/>
      <c r="J188" s="205"/>
      <c r="K188" s="205"/>
      <c r="L188" s="211"/>
      <c r="M188" s="212"/>
      <c r="N188" s="213"/>
      <c r="O188" s="213"/>
      <c r="P188" s="213"/>
      <c r="Q188" s="213"/>
      <c r="R188" s="213"/>
      <c r="S188" s="213"/>
      <c r="T188" s="214"/>
      <c r="AT188" s="215" t="s">
        <v>156</v>
      </c>
      <c r="AU188" s="215" t="s">
        <v>83</v>
      </c>
      <c r="AV188" s="11" t="s">
        <v>83</v>
      </c>
      <c r="AW188" s="11" t="s">
        <v>6</v>
      </c>
      <c r="AX188" s="11" t="s">
        <v>24</v>
      </c>
      <c r="AY188" s="215" t="s">
        <v>139</v>
      </c>
    </row>
    <row r="189" spans="2:65" s="10" customFormat="1" ht="29.85" customHeight="1">
      <c r="B189" s="175"/>
      <c r="C189" s="176"/>
      <c r="D189" s="189" t="s">
        <v>73</v>
      </c>
      <c r="E189" s="190" t="s">
        <v>138</v>
      </c>
      <c r="F189" s="190" t="s">
        <v>403</v>
      </c>
      <c r="G189" s="176"/>
      <c r="H189" s="176"/>
      <c r="I189" s="179"/>
      <c r="J189" s="191">
        <f>BK189</f>
        <v>0</v>
      </c>
      <c r="K189" s="176"/>
      <c r="L189" s="181"/>
      <c r="M189" s="182"/>
      <c r="N189" s="183"/>
      <c r="O189" s="183"/>
      <c r="P189" s="184">
        <f>P190+SUM(P191:P244)</f>
        <v>0</v>
      </c>
      <c r="Q189" s="183"/>
      <c r="R189" s="184">
        <f>R190+SUM(R191:R244)</f>
        <v>279.41310554000006</v>
      </c>
      <c r="S189" s="183"/>
      <c r="T189" s="185">
        <f>T190+SUM(T191:T244)</f>
        <v>0</v>
      </c>
      <c r="AR189" s="186" t="s">
        <v>24</v>
      </c>
      <c r="AT189" s="187" t="s">
        <v>73</v>
      </c>
      <c r="AU189" s="187" t="s">
        <v>24</v>
      </c>
      <c r="AY189" s="186" t="s">
        <v>139</v>
      </c>
      <c r="BK189" s="188">
        <f>BK190+SUM(BK191:BK244)</f>
        <v>0</v>
      </c>
    </row>
    <row r="190" spans="2:65" s="1" customFormat="1" ht="57" customHeight="1">
      <c r="B190" s="40"/>
      <c r="C190" s="192" t="s">
        <v>404</v>
      </c>
      <c r="D190" s="192" t="s">
        <v>142</v>
      </c>
      <c r="E190" s="193" t="s">
        <v>405</v>
      </c>
      <c r="F190" s="194" t="s">
        <v>406</v>
      </c>
      <c r="G190" s="195" t="s">
        <v>201</v>
      </c>
      <c r="H190" s="196">
        <v>421.07</v>
      </c>
      <c r="I190" s="197"/>
      <c r="J190" s="198">
        <f>ROUND(I190*H190,2)</f>
        <v>0</v>
      </c>
      <c r="K190" s="194" t="s">
        <v>146</v>
      </c>
      <c r="L190" s="60"/>
      <c r="M190" s="199" t="s">
        <v>22</v>
      </c>
      <c r="N190" s="200" t="s">
        <v>45</v>
      </c>
      <c r="O190" s="41"/>
      <c r="P190" s="201">
        <f>O190*H190</f>
        <v>0</v>
      </c>
      <c r="Q190" s="201">
        <v>0</v>
      </c>
      <c r="R190" s="201">
        <f>Q190*H190</f>
        <v>0</v>
      </c>
      <c r="S190" s="201">
        <v>0</v>
      </c>
      <c r="T190" s="202">
        <f>S190*H190</f>
        <v>0</v>
      </c>
      <c r="AR190" s="23" t="s">
        <v>158</v>
      </c>
      <c r="AT190" s="23" t="s">
        <v>142</v>
      </c>
      <c r="AU190" s="23" t="s">
        <v>83</v>
      </c>
      <c r="AY190" s="23" t="s">
        <v>139</v>
      </c>
      <c r="BE190" s="203">
        <f>IF(N190="základní",J190,0)</f>
        <v>0</v>
      </c>
      <c r="BF190" s="203">
        <f>IF(N190="snížená",J190,0)</f>
        <v>0</v>
      </c>
      <c r="BG190" s="203">
        <f>IF(N190="zákl. přenesená",J190,0)</f>
        <v>0</v>
      </c>
      <c r="BH190" s="203">
        <f>IF(N190="sníž. přenesená",J190,0)</f>
        <v>0</v>
      </c>
      <c r="BI190" s="203">
        <f>IF(N190="nulová",J190,0)</f>
        <v>0</v>
      </c>
      <c r="BJ190" s="23" t="s">
        <v>24</v>
      </c>
      <c r="BK190" s="203">
        <f>ROUND(I190*H190,2)</f>
        <v>0</v>
      </c>
      <c r="BL190" s="23" t="s">
        <v>158</v>
      </c>
      <c r="BM190" s="23" t="s">
        <v>407</v>
      </c>
    </row>
    <row r="191" spans="2:65" s="1" customFormat="1" ht="243">
      <c r="B191" s="40"/>
      <c r="C191" s="62"/>
      <c r="D191" s="222" t="s">
        <v>203</v>
      </c>
      <c r="E191" s="62"/>
      <c r="F191" s="223" t="s">
        <v>408</v>
      </c>
      <c r="G191" s="62"/>
      <c r="H191" s="62"/>
      <c r="I191" s="162"/>
      <c r="J191" s="62"/>
      <c r="K191" s="62"/>
      <c r="L191" s="60"/>
      <c r="M191" s="221"/>
      <c r="N191" s="41"/>
      <c r="O191" s="41"/>
      <c r="P191" s="41"/>
      <c r="Q191" s="41"/>
      <c r="R191" s="41"/>
      <c r="S191" s="41"/>
      <c r="T191" s="77"/>
      <c r="AT191" s="23" t="s">
        <v>203</v>
      </c>
      <c r="AU191" s="23" t="s">
        <v>83</v>
      </c>
    </row>
    <row r="192" spans="2:65" s="11" customFormat="1" ht="13.5">
      <c r="B192" s="204"/>
      <c r="C192" s="205"/>
      <c r="D192" s="206" t="s">
        <v>156</v>
      </c>
      <c r="E192" s="207" t="s">
        <v>22</v>
      </c>
      <c r="F192" s="208" t="s">
        <v>409</v>
      </c>
      <c r="G192" s="205"/>
      <c r="H192" s="209">
        <v>421.07</v>
      </c>
      <c r="I192" s="210"/>
      <c r="J192" s="205"/>
      <c r="K192" s="205"/>
      <c r="L192" s="211"/>
      <c r="M192" s="212"/>
      <c r="N192" s="213"/>
      <c r="O192" s="213"/>
      <c r="P192" s="213"/>
      <c r="Q192" s="213"/>
      <c r="R192" s="213"/>
      <c r="S192" s="213"/>
      <c r="T192" s="214"/>
      <c r="AT192" s="215" t="s">
        <v>156</v>
      </c>
      <c r="AU192" s="215" t="s">
        <v>83</v>
      </c>
      <c r="AV192" s="11" t="s">
        <v>83</v>
      </c>
      <c r="AW192" s="11" t="s">
        <v>37</v>
      </c>
      <c r="AX192" s="11" t="s">
        <v>24</v>
      </c>
      <c r="AY192" s="215" t="s">
        <v>139</v>
      </c>
    </row>
    <row r="193" spans="2:65" s="1" customFormat="1" ht="22.5" customHeight="1">
      <c r="B193" s="40"/>
      <c r="C193" s="249" t="s">
        <v>410</v>
      </c>
      <c r="D193" s="249" t="s">
        <v>309</v>
      </c>
      <c r="E193" s="250" t="s">
        <v>411</v>
      </c>
      <c r="F193" s="251" t="s">
        <v>412</v>
      </c>
      <c r="G193" s="252" t="s">
        <v>357</v>
      </c>
      <c r="H193" s="253">
        <v>3.79</v>
      </c>
      <c r="I193" s="254"/>
      <c r="J193" s="255">
        <f>ROUND(I193*H193,2)</f>
        <v>0</v>
      </c>
      <c r="K193" s="251" t="s">
        <v>146</v>
      </c>
      <c r="L193" s="256"/>
      <c r="M193" s="257" t="s">
        <v>22</v>
      </c>
      <c r="N193" s="258" t="s">
        <v>45</v>
      </c>
      <c r="O193" s="41"/>
      <c r="P193" s="201">
        <f>O193*H193</f>
        <v>0</v>
      </c>
      <c r="Q193" s="201">
        <v>1</v>
      </c>
      <c r="R193" s="201">
        <f>Q193*H193</f>
        <v>3.79</v>
      </c>
      <c r="S193" s="201">
        <v>0</v>
      </c>
      <c r="T193" s="202">
        <f>S193*H193</f>
        <v>0</v>
      </c>
      <c r="AR193" s="23" t="s">
        <v>182</v>
      </c>
      <c r="AT193" s="23" t="s">
        <v>309</v>
      </c>
      <c r="AU193" s="23" t="s">
        <v>83</v>
      </c>
      <c r="AY193" s="23" t="s">
        <v>139</v>
      </c>
      <c r="BE193" s="203">
        <f>IF(N193="základní",J193,0)</f>
        <v>0</v>
      </c>
      <c r="BF193" s="203">
        <f>IF(N193="snížená",J193,0)</f>
        <v>0</v>
      </c>
      <c r="BG193" s="203">
        <f>IF(N193="zákl. přenesená",J193,0)</f>
        <v>0</v>
      </c>
      <c r="BH193" s="203">
        <f>IF(N193="sníž. přenesená",J193,0)</f>
        <v>0</v>
      </c>
      <c r="BI193" s="203">
        <f>IF(N193="nulová",J193,0)</f>
        <v>0</v>
      </c>
      <c r="BJ193" s="23" t="s">
        <v>24</v>
      </c>
      <c r="BK193" s="203">
        <f>ROUND(I193*H193,2)</f>
        <v>0</v>
      </c>
      <c r="BL193" s="23" t="s">
        <v>158</v>
      </c>
      <c r="BM193" s="23" t="s">
        <v>413</v>
      </c>
    </row>
    <row r="194" spans="2:65" s="11" customFormat="1" ht="13.5">
      <c r="B194" s="204"/>
      <c r="C194" s="205"/>
      <c r="D194" s="206" t="s">
        <v>156</v>
      </c>
      <c r="E194" s="207" t="s">
        <v>22</v>
      </c>
      <c r="F194" s="208" t="s">
        <v>414</v>
      </c>
      <c r="G194" s="205"/>
      <c r="H194" s="209">
        <v>3.79</v>
      </c>
      <c r="I194" s="210"/>
      <c r="J194" s="205"/>
      <c r="K194" s="205"/>
      <c r="L194" s="211"/>
      <c r="M194" s="212"/>
      <c r="N194" s="213"/>
      <c r="O194" s="213"/>
      <c r="P194" s="213"/>
      <c r="Q194" s="213"/>
      <c r="R194" s="213"/>
      <c r="S194" s="213"/>
      <c r="T194" s="214"/>
      <c r="AT194" s="215" t="s">
        <v>156</v>
      </c>
      <c r="AU194" s="215" t="s">
        <v>83</v>
      </c>
      <c r="AV194" s="11" t="s">
        <v>83</v>
      </c>
      <c r="AW194" s="11" t="s">
        <v>37</v>
      </c>
      <c r="AX194" s="11" t="s">
        <v>24</v>
      </c>
      <c r="AY194" s="215" t="s">
        <v>139</v>
      </c>
    </row>
    <row r="195" spans="2:65" s="1" customFormat="1" ht="22.5" customHeight="1">
      <c r="B195" s="40"/>
      <c r="C195" s="192" t="s">
        <v>415</v>
      </c>
      <c r="D195" s="192" t="s">
        <v>142</v>
      </c>
      <c r="E195" s="193" t="s">
        <v>416</v>
      </c>
      <c r="F195" s="194" t="s">
        <v>417</v>
      </c>
      <c r="G195" s="195" t="s">
        <v>201</v>
      </c>
      <c r="H195" s="196">
        <v>579.33799999999997</v>
      </c>
      <c r="I195" s="197"/>
      <c r="J195" s="198">
        <f>ROUND(I195*H195,2)</f>
        <v>0</v>
      </c>
      <c r="K195" s="194" t="s">
        <v>146</v>
      </c>
      <c r="L195" s="60"/>
      <c r="M195" s="199" t="s">
        <v>22</v>
      </c>
      <c r="N195" s="200" t="s">
        <v>45</v>
      </c>
      <c r="O195" s="41"/>
      <c r="P195" s="201">
        <f>O195*H195</f>
        <v>0</v>
      </c>
      <c r="Q195" s="201">
        <v>0</v>
      </c>
      <c r="R195" s="201">
        <f>Q195*H195</f>
        <v>0</v>
      </c>
      <c r="S195" s="201">
        <v>0</v>
      </c>
      <c r="T195" s="202">
        <f>S195*H195</f>
        <v>0</v>
      </c>
      <c r="AR195" s="23" t="s">
        <v>158</v>
      </c>
      <c r="AT195" s="23" t="s">
        <v>142</v>
      </c>
      <c r="AU195" s="23" t="s">
        <v>83</v>
      </c>
      <c r="AY195" s="23" t="s">
        <v>139</v>
      </c>
      <c r="BE195" s="203">
        <f>IF(N195="základní",J195,0)</f>
        <v>0</v>
      </c>
      <c r="BF195" s="203">
        <f>IF(N195="snížená",J195,0)</f>
        <v>0</v>
      </c>
      <c r="BG195" s="203">
        <f>IF(N195="zákl. přenesená",J195,0)</f>
        <v>0</v>
      </c>
      <c r="BH195" s="203">
        <f>IF(N195="sníž. přenesená",J195,0)</f>
        <v>0</v>
      </c>
      <c r="BI195" s="203">
        <f>IF(N195="nulová",J195,0)</f>
        <v>0</v>
      </c>
      <c r="BJ195" s="23" t="s">
        <v>24</v>
      </c>
      <c r="BK195" s="203">
        <f>ROUND(I195*H195,2)</f>
        <v>0</v>
      </c>
      <c r="BL195" s="23" t="s">
        <v>158</v>
      </c>
      <c r="BM195" s="23" t="s">
        <v>418</v>
      </c>
    </row>
    <row r="196" spans="2:65" s="12" customFormat="1" ht="13.5">
      <c r="B196" s="224"/>
      <c r="C196" s="225"/>
      <c r="D196" s="222" t="s">
        <v>156</v>
      </c>
      <c r="E196" s="226" t="s">
        <v>22</v>
      </c>
      <c r="F196" s="227" t="s">
        <v>419</v>
      </c>
      <c r="G196" s="225"/>
      <c r="H196" s="228" t="s">
        <v>22</v>
      </c>
      <c r="I196" s="229"/>
      <c r="J196" s="225"/>
      <c r="K196" s="225"/>
      <c r="L196" s="230"/>
      <c r="M196" s="231"/>
      <c r="N196" s="232"/>
      <c r="O196" s="232"/>
      <c r="P196" s="232"/>
      <c r="Q196" s="232"/>
      <c r="R196" s="232"/>
      <c r="S196" s="232"/>
      <c r="T196" s="233"/>
      <c r="AT196" s="234" t="s">
        <v>156</v>
      </c>
      <c r="AU196" s="234" t="s">
        <v>83</v>
      </c>
      <c r="AV196" s="12" t="s">
        <v>24</v>
      </c>
      <c r="AW196" s="12" t="s">
        <v>37</v>
      </c>
      <c r="AX196" s="12" t="s">
        <v>74</v>
      </c>
      <c r="AY196" s="234" t="s">
        <v>139</v>
      </c>
    </row>
    <row r="197" spans="2:65" s="11" customFormat="1" ht="13.5">
      <c r="B197" s="204"/>
      <c r="C197" s="205"/>
      <c r="D197" s="206" t="s">
        <v>156</v>
      </c>
      <c r="E197" s="207" t="s">
        <v>22</v>
      </c>
      <c r="F197" s="208" t="s">
        <v>420</v>
      </c>
      <c r="G197" s="205"/>
      <c r="H197" s="209">
        <v>579.33799999999997</v>
      </c>
      <c r="I197" s="210"/>
      <c r="J197" s="205"/>
      <c r="K197" s="205"/>
      <c r="L197" s="211"/>
      <c r="M197" s="212"/>
      <c r="N197" s="213"/>
      <c r="O197" s="213"/>
      <c r="P197" s="213"/>
      <c r="Q197" s="213"/>
      <c r="R197" s="213"/>
      <c r="S197" s="213"/>
      <c r="T197" s="214"/>
      <c r="AT197" s="215" t="s">
        <v>156</v>
      </c>
      <c r="AU197" s="215" t="s">
        <v>83</v>
      </c>
      <c r="AV197" s="11" t="s">
        <v>83</v>
      </c>
      <c r="AW197" s="11" t="s">
        <v>37</v>
      </c>
      <c r="AX197" s="11" t="s">
        <v>24</v>
      </c>
      <c r="AY197" s="215" t="s">
        <v>139</v>
      </c>
    </row>
    <row r="198" spans="2:65" s="1" customFormat="1" ht="22.5" customHeight="1">
      <c r="B198" s="40"/>
      <c r="C198" s="192" t="s">
        <v>421</v>
      </c>
      <c r="D198" s="192" t="s">
        <v>142</v>
      </c>
      <c r="E198" s="193" t="s">
        <v>422</v>
      </c>
      <c r="F198" s="194" t="s">
        <v>417</v>
      </c>
      <c r="G198" s="195" t="s">
        <v>201</v>
      </c>
      <c r="H198" s="196">
        <v>990.59</v>
      </c>
      <c r="I198" s="197"/>
      <c r="J198" s="198">
        <f>ROUND(I198*H198,2)</f>
        <v>0</v>
      </c>
      <c r="K198" s="194" t="s">
        <v>146</v>
      </c>
      <c r="L198" s="60"/>
      <c r="M198" s="199" t="s">
        <v>22</v>
      </c>
      <c r="N198" s="200" t="s">
        <v>45</v>
      </c>
      <c r="O198" s="41"/>
      <c r="P198" s="201">
        <f>O198*H198</f>
        <v>0</v>
      </c>
      <c r="Q198" s="201">
        <v>0</v>
      </c>
      <c r="R198" s="201">
        <f>Q198*H198</f>
        <v>0</v>
      </c>
      <c r="S198" s="201">
        <v>0</v>
      </c>
      <c r="T198" s="202">
        <f>S198*H198</f>
        <v>0</v>
      </c>
      <c r="AR198" s="23" t="s">
        <v>158</v>
      </c>
      <c r="AT198" s="23" t="s">
        <v>142</v>
      </c>
      <c r="AU198" s="23" t="s">
        <v>83</v>
      </c>
      <c r="AY198" s="23" t="s">
        <v>139</v>
      </c>
      <c r="BE198" s="203">
        <f>IF(N198="základní",J198,0)</f>
        <v>0</v>
      </c>
      <c r="BF198" s="203">
        <f>IF(N198="snížená",J198,0)</f>
        <v>0</v>
      </c>
      <c r="BG198" s="203">
        <f>IF(N198="zákl. přenesená",J198,0)</f>
        <v>0</v>
      </c>
      <c r="BH198" s="203">
        <f>IF(N198="sníž. přenesená",J198,0)</f>
        <v>0</v>
      </c>
      <c r="BI198" s="203">
        <f>IF(N198="nulová",J198,0)</f>
        <v>0</v>
      </c>
      <c r="BJ198" s="23" t="s">
        <v>24</v>
      </c>
      <c r="BK198" s="203">
        <f>ROUND(I198*H198,2)</f>
        <v>0</v>
      </c>
      <c r="BL198" s="23" t="s">
        <v>158</v>
      </c>
      <c r="BM198" s="23" t="s">
        <v>423</v>
      </c>
    </row>
    <row r="199" spans="2:65" s="12" customFormat="1" ht="13.5">
      <c r="B199" s="224"/>
      <c r="C199" s="225"/>
      <c r="D199" s="222" t="s">
        <v>156</v>
      </c>
      <c r="E199" s="226" t="s">
        <v>22</v>
      </c>
      <c r="F199" s="227" t="s">
        <v>424</v>
      </c>
      <c r="G199" s="225"/>
      <c r="H199" s="228" t="s">
        <v>22</v>
      </c>
      <c r="I199" s="229"/>
      <c r="J199" s="225"/>
      <c r="K199" s="225"/>
      <c r="L199" s="230"/>
      <c r="M199" s="231"/>
      <c r="N199" s="232"/>
      <c r="O199" s="232"/>
      <c r="P199" s="232"/>
      <c r="Q199" s="232"/>
      <c r="R199" s="232"/>
      <c r="S199" s="232"/>
      <c r="T199" s="233"/>
      <c r="AT199" s="234" t="s">
        <v>156</v>
      </c>
      <c r="AU199" s="234" t="s">
        <v>83</v>
      </c>
      <c r="AV199" s="12" t="s">
        <v>24</v>
      </c>
      <c r="AW199" s="12" t="s">
        <v>37</v>
      </c>
      <c r="AX199" s="12" t="s">
        <v>74</v>
      </c>
      <c r="AY199" s="234" t="s">
        <v>139</v>
      </c>
    </row>
    <row r="200" spans="2:65" s="11" customFormat="1" ht="13.5">
      <c r="B200" s="204"/>
      <c r="C200" s="205"/>
      <c r="D200" s="222" t="s">
        <v>156</v>
      </c>
      <c r="E200" s="235" t="s">
        <v>22</v>
      </c>
      <c r="F200" s="236" t="s">
        <v>425</v>
      </c>
      <c r="G200" s="205"/>
      <c r="H200" s="237">
        <v>943.1</v>
      </c>
      <c r="I200" s="210"/>
      <c r="J200" s="205"/>
      <c r="K200" s="205"/>
      <c r="L200" s="211"/>
      <c r="M200" s="212"/>
      <c r="N200" s="213"/>
      <c r="O200" s="213"/>
      <c r="P200" s="213"/>
      <c r="Q200" s="213"/>
      <c r="R200" s="213"/>
      <c r="S200" s="213"/>
      <c r="T200" s="214"/>
      <c r="AT200" s="215" t="s">
        <v>156</v>
      </c>
      <c r="AU200" s="215" t="s">
        <v>83</v>
      </c>
      <c r="AV200" s="11" t="s">
        <v>83</v>
      </c>
      <c r="AW200" s="11" t="s">
        <v>37</v>
      </c>
      <c r="AX200" s="11" t="s">
        <v>74</v>
      </c>
      <c r="AY200" s="215" t="s">
        <v>139</v>
      </c>
    </row>
    <row r="201" spans="2:65" s="11" customFormat="1" ht="13.5">
      <c r="B201" s="204"/>
      <c r="C201" s="205"/>
      <c r="D201" s="222" t="s">
        <v>156</v>
      </c>
      <c r="E201" s="235" t="s">
        <v>22</v>
      </c>
      <c r="F201" s="236" t="s">
        <v>426</v>
      </c>
      <c r="G201" s="205"/>
      <c r="H201" s="237">
        <v>47.49</v>
      </c>
      <c r="I201" s="210"/>
      <c r="J201" s="205"/>
      <c r="K201" s="205"/>
      <c r="L201" s="211"/>
      <c r="M201" s="212"/>
      <c r="N201" s="213"/>
      <c r="O201" s="213"/>
      <c r="P201" s="213"/>
      <c r="Q201" s="213"/>
      <c r="R201" s="213"/>
      <c r="S201" s="213"/>
      <c r="T201" s="214"/>
      <c r="AT201" s="215" t="s">
        <v>156</v>
      </c>
      <c r="AU201" s="215" t="s">
        <v>83</v>
      </c>
      <c r="AV201" s="11" t="s">
        <v>83</v>
      </c>
      <c r="AW201" s="11" t="s">
        <v>37</v>
      </c>
      <c r="AX201" s="11" t="s">
        <v>74</v>
      </c>
      <c r="AY201" s="215" t="s">
        <v>139</v>
      </c>
    </row>
    <row r="202" spans="2:65" s="13" customFormat="1" ht="13.5">
      <c r="B202" s="238"/>
      <c r="C202" s="239"/>
      <c r="D202" s="206" t="s">
        <v>156</v>
      </c>
      <c r="E202" s="240" t="s">
        <v>22</v>
      </c>
      <c r="F202" s="241" t="s">
        <v>265</v>
      </c>
      <c r="G202" s="239"/>
      <c r="H202" s="242">
        <v>990.59</v>
      </c>
      <c r="I202" s="243"/>
      <c r="J202" s="239"/>
      <c r="K202" s="239"/>
      <c r="L202" s="244"/>
      <c r="M202" s="245"/>
      <c r="N202" s="246"/>
      <c r="O202" s="246"/>
      <c r="P202" s="246"/>
      <c r="Q202" s="246"/>
      <c r="R202" s="246"/>
      <c r="S202" s="246"/>
      <c r="T202" s="247"/>
      <c r="AT202" s="248" t="s">
        <v>156</v>
      </c>
      <c r="AU202" s="248" t="s">
        <v>83</v>
      </c>
      <c r="AV202" s="13" t="s">
        <v>158</v>
      </c>
      <c r="AW202" s="13" t="s">
        <v>37</v>
      </c>
      <c r="AX202" s="13" t="s">
        <v>24</v>
      </c>
      <c r="AY202" s="248" t="s">
        <v>139</v>
      </c>
    </row>
    <row r="203" spans="2:65" s="1" customFormat="1" ht="22.5" customHeight="1">
      <c r="B203" s="40"/>
      <c r="C203" s="192" t="s">
        <v>427</v>
      </c>
      <c r="D203" s="192" t="s">
        <v>142</v>
      </c>
      <c r="E203" s="193" t="s">
        <v>428</v>
      </c>
      <c r="F203" s="194" t="s">
        <v>429</v>
      </c>
      <c r="G203" s="195" t="s">
        <v>201</v>
      </c>
      <c r="H203" s="196">
        <v>70.3</v>
      </c>
      <c r="I203" s="197"/>
      <c r="J203" s="198">
        <f>ROUND(I203*H203,2)</f>
        <v>0</v>
      </c>
      <c r="K203" s="194" t="s">
        <v>22</v>
      </c>
      <c r="L203" s="60"/>
      <c r="M203" s="199" t="s">
        <v>22</v>
      </c>
      <c r="N203" s="200" t="s">
        <v>45</v>
      </c>
      <c r="O203" s="41"/>
      <c r="P203" s="201">
        <f>O203*H203</f>
        <v>0</v>
      </c>
      <c r="Q203" s="201">
        <v>0</v>
      </c>
      <c r="R203" s="201">
        <f>Q203*H203</f>
        <v>0</v>
      </c>
      <c r="S203" s="201">
        <v>0</v>
      </c>
      <c r="T203" s="202">
        <f>S203*H203</f>
        <v>0</v>
      </c>
      <c r="AR203" s="23" t="s">
        <v>158</v>
      </c>
      <c r="AT203" s="23" t="s">
        <v>142</v>
      </c>
      <c r="AU203" s="23" t="s">
        <v>83</v>
      </c>
      <c r="AY203" s="23" t="s">
        <v>139</v>
      </c>
      <c r="BE203" s="203">
        <f>IF(N203="základní",J203,0)</f>
        <v>0</v>
      </c>
      <c r="BF203" s="203">
        <f>IF(N203="snížená",J203,0)</f>
        <v>0</v>
      </c>
      <c r="BG203" s="203">
        <f>IF(N203="zákl. přenesená",J203,0)</f>
        <v>0</v>
      </c>
      <c r="BH203" s="203">
        <f>IF(N203="sníž. přenesená",J203,0)</f>
        <v>0</v>
      </c>
      <c r="BI203" s="203">
        <f>IF(N203="nulová",J203,0)</f>
        <v>0</v>
      </c>
      <c r="BJ203" s="23" t="s">
        <v>24</v>
      </c>
      <c r="BK203" s="203">
        <f>ROUND(I203*H203,2)</f>
        <v>0</v>
      </c>
      <c r="BL203" s="23" t="s">
        <v>158</v>
      </c>
      <c r="BM203" s="23" t="s">
        <v>430</v>
      </c>
    </row>
    <row r="204" spans="2:65" s="1" customFormat="1" ht="31.5" customHeight="1">
      <c r="B204" s="40"/>
      <c r="C204" s="192" t="s">
        <v>431</v>
      </c>
      <c r="D204" s="192" t="s">
        <v>142</v>
      </c>
      <c r="E204" s="193" t="s">
        <v>432</v>
      </c>
      <c r="F204" s="194" t="s">
        <v>433</v>
      </c>
      <c r="G204" s="195" t="s">
        <v>201</v>
      </c>
      <c r="H204" s="196">
        <v>198.29</v>
      </c>
      <c r="I204" s="197"/>
      <c r="J204" s="198">
        <f>ROUND(I204*H204,2)</f>
        <v>0</v>
      </c>
      <c r="K204" s="194" t="s">
        <v>146</v>
      </c>
      <c r="L204" s="60"/>
      <c r="M204" s="199" t="s">
        <v>22</v>
      </c>
      <c r="N204" s="200" t="s">
        <v>45</v>
      </c>
      <c r="O204" s="41"/>
      <c r="P204" s="201">
        <f>O204*H204</f>
        <v>0</v>
      </c>
      <c r="Q204" s="201">
        <v>0</v>
      </c>
      <c r="R204" s="201">
        <f>Q204*H204</f>
        <v>0</v>
      </c>
      <c r="S204" s="201">
        <v>0</v>
      </c>
      <c r="T204" s="202">
        <f>S204*H204</f>
        <v>0</v>
      </c>
      <c r="AR204" s="23" t="s">
        <v>158</v>
      </c>
      <c r="AT204" s="23" t="s">
        <v>142</v>
      </c>
      <c r="AU204" s="23" t="s">
        <v>83</v>
      </c>
      <c r="AY204" s="23" t="s">
        <v>139</v>
      </c>
      <c r="BE204" s="203">
        <f>IF(N204="základní",J204,0)</f>
        <v>0</v>
      </c>
      <c r="BF204" s="203">
        <f>IF(N204="snížená",J204,0)</f>
        <v>0</v>
      </c>
      <c r="BG204" s="203">
        <f>IF(N204="zákl. přenesená",J204,0)</f>
        <v>0</v>
      </c>
      <c r="BH204" s="203">
        <f>IF(N204="sníž. přenesená",J204,0)</f>
        <v>0</v>
      </c>
      <c r="BI204" s="203">
        <f>IF(N204="nulová",J204,0)</f>
        <v>0</v>
      </c>
      <c r="BJ204" s="23" t="s">
        <v>24</v>
      </c>
      <c r="BK204" s="203">
        <f>ROUND(I204*H204,2)</f>
        <v>0</v>
      </c>
      <c r="BL204" s="23" t="s">
        <v>158</v>
      </c>
      <c r="BM204" s="23" t="s">
        <v>434</v>
      </c>
    </row>
    <row r="205" spans="2:65" s="1" customFormat="1" ht="67.5">
      <c r="B205" s="40"/>
      <c r="C205" s="62"/>
      <c r="D205" s="222" t="s">
        <v>203</v>
      </c>
      <c r="E205" s="62"/>
      <c r="F205" s="223" t="s">
        <v>435</v>
      </c>
      <c r="G205" s="62"/>
      <c r="H205" s="62"/>
      <c r="I205" s="162"/>
      <c r="J205" s="62"/>
      <c r="K205" s="62"/>
      <c r="L205" s="60"/>
      <c r="M205" s="221"/>
      <c r="N205" s="41"/>
      <c r="O205" s="41"/>
      <c r="P205" s="41"/>
      <c r="Q205" s="41"/>
      <c r="R205" s="41"/>
      <c r="S205" s="41"/>
      <c r="T205" s="77"/>
      <c r="AT205" s="23" t="s">
        <v>203</v>
      </c>
      <c r="AU205" s="23" t="s">
        <v>83</v>
      </c>
    </row>
    <row r="206" spans="2:65" s="11" customFormat="1" ht="13.5">
      <c r="B206" s="204"/>
      <c r="C206" s="205"/>
      <c r="D206" s="222" t="s">
        <v>156</v>
      </c>
      <c r="E206" s="235" t="s">
        <v>22</v>
      </c>
      <c r="F206" s="236" t="s">
        <v>436</v>
      </c>
      <c r="G206" s="205"/>
      <c r="H206" s="237">
        <v>24.31</v>
      </c>
      <c r="I206" s="210"/>
      <c r="J206" s="205"/>
      <c r="K206" s="205"/>
      <c r="L206" s="211"/>
      <c r="M206" s="212"/>
      <c r="N206" s="213"/>
      <c r="O206" s="213"/>
      <c r="P206" s="213"/>
      <c r="Q206" s="213"/>
      <c r="R206" s="213"/>
      <c r="S206" s="213"/>
      <c r="T206" s="214"/>
      <c r="AT206" s="215" t="s">
        <v>156</v>
      </c>
      <c r="AU206" s="215" t="s">
        <v>83</v>
      </c>
      <c r="AV206" s="11" t="s">
        <v>83</v>
      </c>
      <c r="AW206" s="11" t="s">
        <v>37</v>
      </c>
      <c r="AX206" s="11" t="s">
        <v>74</v>
      </c>
      <c r="AY206" s="215" t="s">
        <v>139</v>
      </c>
    </row>
    <row r="207" spans="2:65" s="11" customFormat="1" ht="13.5">
      <c r="B207" s="204"/>
      <c r="C207" s="205"/>
      <c r="D207" s="222" t="s">
        <v>156</v>
      </c>
      <c r="E207" s="235" t="s">
        <v>22</v>
      </c>
      <c r="F207" s="236" t="s">
        <v>437</v>
      </c>
      <c r="G207" s="205"/>
      <c r="H207" s="237">
        <v>173.98</v>
      </c>
      <c r="I207" s="210"/>
      <c r="J207" s="205"/>
      <c r="K207" s="205"/>
      <c r="L207" s="211"/>
      <c r="M207" s="212"/>
      <c r="N207" s="213"/>
      <c r="O207" s="213"/>
      <c r="P207" s="213"/>
      <c r="Q207" s="213"/>
      <c r="R207" s="213"/>
      <c r="S207" s="213"/>
      <c r="T207" s="214"/>
      <c r="AT207" s="215" t="s">
        <v>156</v>
      </c>
      <c r="AU207" s="215" t="s">
        <v>83</v>
      </c>
      <c r="AV207" s="11" t="s">
        <v>83</v>
      </c>
      <c r="AW207" s="11" t="s">
        <v>37</v>
      </c>
      <c r="AX207" s="11" t="s">
        <v>74</v>
      </c>
      <c r="AY207" s="215" t="s">
        <v>139</v>
      </c>
    </row>
    <row r="208" spans="2:65" s="13" customFormat="1" ht="13.5">
      <c r="B208" s="238"/>
      <c r="C208" s="239"/>
      <c r="D208" s="206" t="s">
        <v>156</v>
      </c>
      <c r="E208" s="240" t="s">
        <v>22</v>
      </c>
      <c r="F208" s="241" t="s">
        <v>265</v>
      </c>
      <c r="G208" s="239"/>
      <c r="H208" s="242">
        <v>198.29</v>
      </c>
      <c r="I208" s="243"/>
      <c r="J208" s="239"/>
      <c r="K208" s="239"/>
      <c r="L208" s="244"/>
      <c r="M208" s="245"/>
      <c r="N208" s="246"/>
      <c r="O208" s="246"/>
      <c r="P208" s="246"/>
      <c r="Q208" s="246"/>
      <c r="R208" s="246"/>
      <c r="S208" s="246"/>
      <c r="T208" s="247"/>
      <c r="AT208" s="248" t="s">
        <v>156</v>
      </c>
      <c r="AU208" s="248" t="s">
        <v>83</v>
      </c>
      <c r="AV208" s="13" t="s">
        <v>158</v>
      </c>
      <c r="AW208" s="13" t="s">
        <v>37</v>
      </c>
      <c r="AX208" s="13" t="s">
        <v>24</v>
      </c>
      <c r="AY208" s="248" t="s">
        <v>139</v>
      </c>
    </row>
    <row r="209" spans="2:65" s="1" customFormat="1" ht="31.5" customHeight="1">
      <c r="B209" s="40"/>
      <c r="C209" s="192" t="s">
        <v>438</v>
      </c>
      <c r="D209" s="192" t="s">
        <v>142</v>
      </c>
      <c r="E209" s="193" t="s">
        <v>439</v>
      </c>
      <c r="F209" s="194" t="s">
        <v>440</v>
      </c>
      <c r="G209" s="195" t="s">
        <v>201</v>
      </c>
      <c r="H209" s="196">
        <v>583.82000000000005</v>
      </c>
      <c r="I209" s="197"/>
      <c r="J209" s="198">
        <f>ROUND(I209*H209,2)</f>
        <v>0</v>
      </c>
      <c r="K209" s="194" t="s">
        <v>146</v>
      </c>
      <c r="L209" s="60"/>
      <c r="M209" s="199" t="s">
        <v>22</v>
      </c>
      <c r="N209" s="200" t="s">
        <v>45</v>
      </c>
      <c r="O209" s="41"/>
      <c r="P209" s="201">
        <f>O209*H209</f>
        <v>0</v>
      </c>
      <c r="Q209" s="201">
        <v>0.15826000000000001</v>
      </c>
      <c r="R209" s="201">
        <f>Q209*H209</f>
        <v>92.395353200000017</v>
      </c>
      <c r="S209" s="201">
        <v>0</v>
      </c>
      <c r="T209" s="202">
        <f>S209*H209</f>
        <v>0</v>
      </c>
      <c r="AR209" s="23" t="s">
        <v>158</v>
      </c>
      <c r="AT209" s="23" t="s">
        <v>142</v>
      </c>
      <c r="AU209" s="23" t="s">
        <v>83</v>
      </c>
      <c r="AY209" s="23" t="s">
        <v>139</v>
      </c>
      <c r="BE209" s="203">
        <f>IF(N209="základní",J209,0)</f>
        <v>0</v>
      </c>
      <c r="BF209" s="203">
        <f>IF(N209="snížená",J209,0)</f>
        <v>0</v>
      </c>
      <c r="BG209" s="203">
        <f>IF(N209="zákl. přenesená",J209,0)</f>
        <v>0</v>
      </c>
      <c r="BH209" s="203">
        <f>IF(N209="sníž. přenesená",J209,0)</f>
        <v>0</v>
      </c>
      <c r="BI209" s="203">
        <f>IF(N209="nulová",J209,0)</f>
        <v>0</v>
      </c>
      <c r="BJ209" s="23" t="s">
        <v>24</v>
      </c>
      <c r="BK209" s="203">
        <f>ROUND(I209*H209,2)</f>
        <v>0</v>
      </c>
      <c r="BL209" s="23" t="s">
        <v>158</v>
      </c>
      <c r="BM209" s="23" t="s">
        <v>441</v>
      </c>
    </row>
    <row r="210" spans="2:65" s="1" customFormat="1" ht="27">
      <c r="B210" s="40"/>
      <c r="C210" s="62"/>
      <c r="D210" s="222" t="s">
        <v>203</v>
      </c>
      <c r="E210" s="62"/>
      <c r="F210" s="223" t="s">
        <v>442</v>
      </c>
      <c r="G210" s="62"/>
      <c r="H210" s="62"/>
      <c r="I210" s="162"/>
      <c r="J210" s="62"/>
      <c r="K210" s="62"/>
      <c r="L210" s="60"/>
      <c r="M210" s="221"/>
      <c r="N210" s="41"/>
      <c r="O210" s="41"/>
      <c r="P210" s="41"/>
      <c r="Q210" s="41"/>
      <c r="R210" s="41"/>
      <c r="S210" s="41"/>
      <c r="T210" s="77"/>
      <c r="AT210" s="23" t="s">
        <v>203</v>
      </c>
      <c r="AU210" s="23" t="s">
        <v>83</v>
      </c>
    </row>
    <row r="211" spans="2:65" s="11" customFormat="1" ht="13.5">
      <c r="B211" s="204"/>
      <c r="C211" s="205"/>
      <c r="D211" s="222" t="s">
        <v>156</v>
      </c>
      <c r="E211" s="235" t="s">
        <v>22</v>
      </c>
      <c r="F211" s="236" t="s">
        <v>443</v>
      </c>
      <c r="G211" s="205"/>
      <c r="H211" s="237">
        <v>566.79</v>
      </c>
      <c r="I211" s="210"/>
      <c r="J211" s="205"/>
      <c r="K211" s="205"/>
      <c r="L211" s="211"/>
      <c r="M211" s="212"/>
      <c r="N211" s="213"/>
      <c r="O211" s="213"/>
      <c r="P211" s="213"/>
      <c r="Q211" s="213"/>
      <c r="R211" s="213"/>
      <c r="S211" s="213"/>
      <c r="T211" s="214"/>
      <c r="AT211" s="215" t="s">
        <v>156</v>
      </c>
      <c r="AU211" s="215" t="s">
        <v>83</v>
      </c>
      <c r="AV211" s="11" t="s">
        <v>83</v>
      </c>
      <c r="AW211" s="11" t="s">
        <v>37</v>
      </c>
      <c r="AX211" s="11" t="s">
        <v>74</v>
      </c>
      <c r="AY211" s="215" t="s">
        <v>139</v>
      </c>
    </row>
    <row r="212" spans="2:65" s="11" customFormat="1" ht="13.5">
      <c r="B212" s="204"/>
      <c r="C212" s="205"/>
      <c r="D212" s="222" t="s">
        <v>156</v>
      </c>
      <c r="E212" s="235" t="s">
        <v>22</v>
      </c>
      <c r="F212" s="236" t="s">
        <v>444</v>
      </c>
      <c r="G212" s="205"/>
      <c r="H212" s="237">
        <v>17.03</v>
      </c>
      <c r="I212" s="210"/>
      <c r="J212" s="205"/>
      <c r="K212" s="205"/>
      <c r="L212" s="211"/>
      <c r="M212" s="212"/>
      <c r="N212" s="213"/>
      <c r="O212" s="213"/>
      <c r="P212" s="213"/>
      <c r="Q212" s="213"/>
      <c r="R212" s="213"/>
      <c r="S212" s="213"/>
      <c r="T212" s="214"/>
      <c r="AT212" s="215" t="s">
        <v>156</v>
      </c>
      <c r="AU212" s="215" t="s">
        <v>83</v>
      </c>
      <c r="AV212" s="11" t="s">
        <v>83</v>
      </c>
      <c r="AW212" s="11" t="s">
        <v>37</v>
      </c>
      <c r="AX212" s="11" t="s">
        <v>74</v>
      </c>
      <c r="AY212" s="215" t="s">
        <v>139</v>
      </c>
    </row>
    <row r="213" spans="2:65" s="13" customFormat="1" ht="13.5">
      <c r="B213" s="238"/>
      <c r="C213" s="239"/>
      <c r="D213" s="206" t="s">
        <v>156</v>
      </c>
      <c r="E213" s="240" t="s">
        <v>22</v>
      </c>
      <c r="F213" s="241" t="s">
        <v>265</v>
      </c>
      <c r="G213" s="239"/>
      <c r="H213" s="242">
        <v>583.82000000000005</v>
      </c>
      <c r="I213" s="243"/>
      <c r="J213" s="239"/>
      <c r="K213" s="239"/>
      <c r="L213" s="244"/>
      <c r="M213" s="245"/>
      <c r="N213" s="246"/>
      <c r="O213" s="246"/>
      <c r="P213" s="246"/>
      <c r="Q213" s="246"/>
      <c r="R213" s="246"/>
      <c r="S213" s="246"/>
      <c r="T213" s="247"/>
      <c r="AT213" s="248" t="s">
        <v>156</v>
      </c>
      <c r="AU213" s="248" t="s">
        <v>83</v>
      </c>
      <c r="AV213" s="13" t="s">
        <v>158</v>
      </c>
      <c r="AW213" s="13" t="s">
        <v>37</v>
      </c>
      <c r="AX213" s="13" t="s">
        <v>24</v>
      </c>
      <c r="AY213" s="248" t="s">
        <v>139</v>
      </c>
    </row>
    <row r="214" spans="2:65" s="1" customFormat="1" ht="31.5" customHeight="1">
      <c r="B214" s="40"/>
      <c r="C214" s="192" t="s">
        <v>445</v>
      </c>
      <c r="D214" s="192" t="s">
        <v>142</v>
      </c>
      <c r="E214" s="193" t="s">
        <v>446</v>
      </c>
      <c r="F214" s="194" t="s">
        <v>447</v>
      </c>
      <c r="G214" s="195" t="s">
        <v>201</v>
      </c>
      <c r="H214" s="196">
        <v>20.68</v>
      </c>
      <c r="I214" s="197"/>
      <c r="J214" s="198">
        <f>ROUND(I214*H214,2)</f>
        <v>0</v>
      </c>
      <c r="K214" s="194" t="s">
        <v>146</v>
      </c>
      <c r="L214" s="60"/>
      <c r="M214" s="199" t="s">
        <v>22</v>
      </c>
      <c r="N214" s="200" t="s">
        <v>45</v>
      </c>
      <c r="O214" s="41"/>
      <c r="P214" s="201">
        <f>O214*H214</f>
        <v>0</v>
      </c>
      <c r="Q214" s="201">
        <v>0.27799000000000001</v>
      </c>
      <c r="R214" s="201">
        <f>Q214*H214</f>
        <v>5.7488332</v>
      </c>
      <c r="S214" s="201">
        <v>0</v>
      </c>
      <c r="T214" s="202">
        <f>S214*H214</f>
        <v>0</v>
      </c>
      <c r="AR214" s="23" t="s">
        <v>158</v>
      </c>
      <c r="AT214" s="23" t="s">
        <v>142</v>
      </c>
      <c r="AU214" s="23" t="s">
        <v>83</v>
      </c>
      <c r="AY214" s="23" t="s">
        <v>139</v>
      </c>
      <c r="BE214" s="203">
        <f>IF(N214="základní",J214,0)</f>
        <v>0</v>
      </c>
      <c r="BF214" s="203">
        <f>IF(N214="snížená",J214,0)</f>
        <v>0</v>
      </c>
      <c r="BG214" s="203">
        <f>IF(N214="zákl. přenesená",J214,0)</f>
        <v>0</v>
      </c>
      <c r="BH214" s="203">
        <f>IF(N214="sníž. přenesená",J214,0)</f>
        <v>0</v>
      </c>
      <c r="BI214" s="203">
        <f>IF(N214="nulová",J214,0)</f>
        <v>0</v>
      </c>
      <c r="BJ214" s="23" t="s">
        <v>24</v>
      </c>
      <c r="BK214" s="203">
        <f>ROUND(I214*H214,2)</f>
        <v>0</v>
      </c>
      <c r="BL214" s="23" t="s">
        <v>158</v>
      </c>
      <c r="BM214" s="23" t="s">
        <v>448</v>
      </c>
    </row>
    <row r="215" spans="2:65" s="1" customFormat="1" ht="67.5">
      <c r="B215" s="40"/>
      <c r="C215" s="62"/>
      <c r="D215" s="206" t="s">
        <v>203</v>
      </c>
      <c r="E215" s="62"/>
      <c r="F215" s="220" t="s">
        <v>449</v>
      </c>
      <c r="G215" s="62"/>
      <c r="H215" s="62"/>
      <c r="I215" s="162"/>
      <c r="J215" s="62"/>
      <c r="K215" s="62"/>
      <c r="L215" s="60"/>
      <c r="M215" s="221"/>
      <c r="N215" s="41"/>
      <c r="O215" s="41"/>
      <c r="P215" s="41"/>
      <c r="Q215" s="41"/>
      <c r="R215" s="41"/>
      <c r="S215" s="41"/>
      <c r="T215" s="77"/>
      <c r="AT215" s="23" t="s">
        <v>203</v>
      </c>
      <c r="AU215" s="23" t="s">
        <v>83</v>
      </c>
    </row>
    <row r="216" spans="2:65" s="1" customFormat="1" ht="22.5" customHeight="1">
      <c r="B216" s="40"/>
      <c r="C216" s="192" t="s">
        <v>450</v>
      </c>
      <c r="D216" s="192" t="s">
        <v>142</v>
      </c>
      <c r="E216" s="193" t="s">
        <v>451</v>
      </c>
      <c r="F216" s="194" t="s">
        <v>452</v>
      </c>
      <c r="G216" s="195" t="s">
        <v>249</v>
      </c>
      <c r="H216" s="196">
        <v>6.633</v>
      </c>
      <c r="I216" s="197"/>
      <c r="J216" s="198">
        <f>ROUND(I216*H216,2)</f>
        <v>0</v>
      </c>
      <c r="K216" s="194" t="s">
        <v>146</v>
      </c>
      <c r="L216" s="60"/>
      <c r="M216" s="199" t="s">
        <v>22</v>
      </c>
      <c r="N216" s="200" t="s">
        <v>45</v>
      </c>
      <c r="O216" s="41"/>
      <c r="P216" s="201">
        <f>O216*H216</f>
        <v>0</v>
      </c>
      <c r="Q216" s="201">
        <v>0</v>
      </c>
      <c r="R216" s="201">
        <f>Q216*H216</f>
        <v>0</v>
      </c>
      <c r="S216" s="201">
        <v>0</v>
      </c>
      <c r="T216" s="202">
        <f>S216*H216</f>
        <v>0</v>
      </c>
      <c r="AR216" s="23" t="s">
        <v>158</v>
      </c>
      <c r="AT216" s="23" t="s">
        <v>142</v>
      </c>
      <c r="AU216" s="23" t="s">
        <v>83</v>
      </c>
      <c r="AY216" s="23" t="s">
        <v>139</v>
      </c>
      <c r="BE216" s="203">
        <f>IF(N216="základní",J216,0)</f>
        <v>0</v>
      </c>
      <c r="BF216" s="203">
        <f>IF(N216="snížená",J216,0)</f>
        <v>0</v>
      </c>
      <c r="BG216" s="203">
        <f>IF(N216="zákl. přenesená",J216,0)</f>
        <v>0</v>
      </c>
      <c r="BH216" s="203">
        <f>IF(N216="sníž. přenesená",J216,0)</f>
        <v>0</v>
      </c>
      <c r="BI216" s="203">
        <f>IF(N216="nulová",J216,0)</f>
        <v>0</v>
      </c>
      <c r="BJ216" s="23" t="s">
        <v>24</v>
      </c>
      <c r="BK216" s="203">
        <f>ROUND(I216*H216,2)</f>
        <v>0</v>
      </c>
      <c r="BL216" s="23" t="s">
        <v>158</v>
      </c>
      <c r="BM216" s="23" t="s">
        <v>453</v>
      </c>
    </row>
    <row r="217" spans="2:65" s="1" customFormat="1" ht="54">
      <c r="B217" s="40"/>
      <c r="C217" s="62"/>
      <c r="D217" s="222" t="s">
        <v>203</v>
      </c>
      <c r="E217" s="62"/>
      <c r="F217" s="223" t="s">
        <v>454</v>
      </c>
      <c r="G217" s="62"/>
      <c r="H217" s="62"/>
      <c r="I217" s="162"/>
      <c r="J217" s="62"/>
      <c r="K217" s="62"/>
      <c r="L217" s="60"/>
      <c r="M217" s="221"/>
      <c r="N217" s="41"/>
      <c r="O217" s="41"/>
      <c r="P217" s="41"/>
      <c r="Q217" s="41"/>
      <c r="R217" s="41"/>
      <c r="S217" s="41"/>
      <c r="T217" s="77"/>
      <c r="AT217" s="23" t="s">
        <v>203</v>
      </c>
      <c r="AU217" s="23" t="s">
        <v>83</v>
      </c>
    </row>
    <row r="218" spans="2:65" s="11" customFormat="1" ht="13.5">
      <c r="B218" s="204"/>
      <c r="C218" s="205"/>
      <c r="D218" s="206" t="s">
        <v>156</v>
      </c>
      <c r="E218" s="207" t="s">
        <v>22</v>
      </c>
      <c r="F218" s="208" t="s">
        <v>455</v>
      </c>
      <c r="G218" s="205"/>
      <c r="H218" s="209">
        <v>6.633</v>
      </c>
      <c r="I218" s="210"/>
      <c r="J218" s="205"/>
      <c r="K218" s="205"/>
      <c r="L218" s="211"/>
      <c r="M218" s="212"/>
      <c r="N218" s="213"/>
      <c r="O218" s="213"/>
      <c r="P218" s="213"/>
      <c r="Q218" s="213"/>
      <c r="R218" s="213"/>
      <c r="S218" s="213"/>
      <c r="T218" s="214"/>
      <c r="AT218" s="215" t="s">
        <v>156</v>
      </c>
      <c r="AU218" s="215" t="s">
        <v>83</v>
      </c>
      <c r="AV218" s="11" t="s">
        <v>83</v>
      </c>
      <c r="AW218" s="11" t="s">
        <v>37</v>
      </c>
      <c r="AX218" s="11" t="s">
        <v>24</v>
      </c>
      <c r="AY218" s="215" t="s">
        <v>139</v>
      </c>
    </row>
    <row r="219" spans="2:65" s="1" customFormat="1" ht="22.5" customHeight="1">
      <c r="B219" s="40"/>
      <c r="C219" s="192" t="s">
        <v>456</v>
      </c>
      <c r="D219" s="192" t="s">
        <v>142</v>
      </c>
      <c r="E219" s="193" t="s">
        <v>457</v>
      </c>
      <c r="F219" s="194" t="s">
        <v>458</v>
      </c>
      <c r="G219" s="195" t="s">
        <v>201</v>
      </c>
      <c r="H219" s="196">
        <v>588.30100000000004</v>
      </c>
      <c r="I219" s="197"/>
      <c r="J219" s="198">
        <f>ROUND(I219*H219,2)</f>
        <v>0</v>
      </c>
      <c r="K219" s="194" t="s">
        <v>146</v>
      </c>
      <c r="L219" s="60"/>
      <c r="M219" s="199" t="s">
        <v>22</v>
      </c>
      <c r="N219" s="200" t="s">
        <v>45</v>
      </c>
      <c r="O219" s="41"/>
      <c r="P219" s="201">
        <f>O219*H219</f>
        <v>0</v>
      </c>
      <c r="Q219" s="201">
        <v>6.0999999999999997E-4</v>
      </c>
      <c r="R219" s="201">
        <f>Q219*H219</f>
        <v>0.35886361</v>
      </c>
      <c r="S219" s="201">
        <v>0</v>
      </c>
      <c r="T219" s="202">
        <f>S219*H219</f>
        <v>0</v>
      </c>
      <c r="AR219" s="23" t="s">
        <v>158</v>
      </c>
      <c r="AT219" s="23" t="s">
        <v>142</v>
      </c>
      <c r="AU219" s="23" t="s">
        <v>83</v>
      </c>
      <c r="AY219" s="23" t="s">
        <v>139</v>
      </c>
      <c r="BE219" s="203">
        <f>IF(N219="základní",J219,0)</f>
        <v>0</v>
      </c>
      <c r="BF219" s="203">
        <f>IF(N219="snížená",J219,0)</f>
        <v>0</v>
      </c>
      <c r="BG219" s="203">
        <f>IF(N219="zákl. přenesená",J219,0)</f>
        <v>0</v>
      </c>
      <c r="BH219" s="203">
        <f>IF(N219="sníž. přenesená",J219,0)</f>
        <v>0</v>
      </c>
      <c r="BI219" s="203">
        <f>IF(N219="nulová",J219,0)</f>
        <v>0</v>
      </c>
      <c r="BJ219" s="23" t="s">
        <v>24</v>
      </c>
      <c r="BK219" s="203">
        <f>ROUND(I219*H219,2)</f>
        <v>0</v>
      </c>
      <c r="BL219" s="23" t="s">
        <v>158</v>
      </c>
      <c r="BM219" s="23" t="s">
        <v>459</v>
      </c>
    </row>
    <row r="220" spans="2:65" s="11" customFormat="1" ht="13.5">
      <c r="B220" s="204"/>
      <c r="C220" s="205"/>
      <c r="D220" s="206" t="s">
        <v>156</v>
      </c>
      <c r="E220" s="207" t="s">
        <v>22</v>
      </c>
      <c r="F220" s="208" t="s">
        <v>460</v>
      </c>
      <c r="G220" s="205"/>
      <c r="H220" s="209">
        <v>588.30100000000004</v>
      </c>
      <c r="I220" s="210"/>
      <c r="J220" s="205"/>
      <c r="K220" s="205"/>
      <c r="L220" s="211"/>
      <c r="M220" s="212"/>
      <c r="N220" s="213"/>
      <c r="O220" s="213"/>
      <c r="P220" s="213"/>
      <c r="Q220" s="213"/>
      <c r="R220" s="213"/>
      <c r="S220" s="213"/>
      <c r="T220" s="214"/>
      <c r="AT220" s="215" t="s">
        <v>156</v>
      </c>
      <c r="AU220" s="215" t="s">
        <v>83</v>
      </c>
      <c r="AV220" s="11" t="s">
        <v>83</v>
      </c>
      <c r="AW220" s="11" t="s">
        <v>37</v>
      </c>
      <c r="AX220" s="11" t="s">
        <v>24</v>
      </c>
      <c r="AY220" s="215" t="s">
        <v>139</v>
      </c>
    </row>
    <row r="221" spans="2:65" s="1" customFormat="1" ht="31.5" customHeight="1">
      <c r="B221" s="40"/>
      <c r="C221" s="192" t="s">
        <v>461</v>
      </c>
      <c r="D221" s="192" t="s">
        <v>142</v>
      </c>
      <c r="E221" s="193" t="s">
        <v>462</v>
      </c>
      <c r="F221" s="194" t="s">
        <v>463</v>
      </c>
      <c r="G221" s="195" t="s">
        <v>201</v>
      </c>
      <c r="H221" s="196">
        <v>588.30100000000004</v>
      </c>
      <c r="I221" s="197"/>
      <c r="J221" s="198">
        <f>ROUND(I221*H221,2)</f>
        <v>0</v>
      </c>
      <c r="K221" s="194" t="s">
        <v>146</v>
      </c>
      <c r="L221" s="60"/>
      <c r="M221" s="199" t="s">
        <v>22</v>
      </c>
      <c r="N221" s="200" t="s">
        <v>45</v>
      </c>
      <c r="O221" s="41"/>
      <c r="P221" s="201">
        <f>O221*H221</f>
        <v>0</v>
      </c>
      <c r="Q221" s="201">
        <v>0.10373</v>
      </c>
      <c r="R221" s="201">
        <f>Q221*H221</f>
        <v>61.024462730000003</v>
      </c>
      <c r="S221" s="201">
        <v>0</v>
      </c>
      <c r="T221" s="202">
        <f>S221*H221</f>
        <v>0</v>
      </c>
      <c r="AR221" s="23" t="s">
        <v>158</v>
      </c>
      <c r="AT221" s="23" t="s">
        <v>142</v>
      </c>
      <c r="AU221" s="23" t="s">
        <v>83</v>
      </c>
      <c r="AY221" s="23" t="s">
        <v>139</v>
      </c>
      <c r="BE221" s="203">
        <f>IF(N221="základní",J221,0)</f>
        <v>0</v>
      </c>
      <c r="BF221" s="203">
        <f>IF(N221="snížená",J221,0)</f>
        <v>0</v>
      </c>
      <c r="BG221" s="203">
        <f>IF(N221="zákl. přenesená",J221,0)</f>
        <v>0</v>
      </c>
      <c r="BH221" s="203">
        <f>IF(N221="sníž. přenesená",J221,0)</f>
        <v>0</v>
      </c>
      <c r="BI221" s="203">
        <f>IF(N221="nulová",J221,0)</f>
        <v>0</v>
      </c>
      <c r="BJ221" s="23" t="s">
        <v>24</v>
      </c>
      <c r="BK221" s="203">
        <f>ROUND(I221*H221,2)</f>
        <v>0</v>
      </c>
      <c r="BL221" s="23" t="s">
        <v>158</v>
      </c>
      <c r="BM221" s="23" t="s">
        <v>464</v>
      </c>
    </row>
    <row r="222" spans="2:65" s="1" customFormat="1" ht="27">
      <c r="B222" s="40"/>
      <c r="C222" s="62"/>
      <c r="D222" s="222" t="s">
        <v>203</v>
      </c>
      <c r="E222" s="62"/>
      <c r="F222" s="223" t="s">
        <v>465</v>
      </c>
      <c r="G222" s="62"/>
      <c r="H222" s="62"/>
      <c r="I222" s="162"/>
      <c r="J222" s="62"/>
      <c r="K222" s="62"/>
      <c r="L222" s="60"/>
      <c r="M222" s="221"/>
      <c r="N222" s="41"/>
      <c r="O222" s="41"/>
      <c r="P222" s="41"/>
      <c r="Q222" s="41"/>
      <c r="R222" s="41"/>
      <c r="S222" s="41"/>
      <c r="T222" s="77"/>
      <c r="AT222" s="23" t="s">
        <v>203</v>
      </c>
      <c r="AU222" s="23" t="s">
        <v>83</v>
      </c>
    </row>
    <row r="223" spans="2:65" s="11" customFormat="1" ht="13.5">
      <c r="B223" s="204"/>
      <c r="C223" s="205"/>
      <c r="D223" s="206" t="s">
        <v>156</v>
      </c>
      <c r="E223" s="207" t="s">
        <v>22</v>
      </c>
      <c r="F223" s="208" t="s">
        <v>460</v>
      </c>
      <c r="G223" s="205"/>
      <c r="H223" s="209">
        <v>588.30100000000004</v>
      </c>
      <c r="I223" s="210"/>
      <c r="J223" s="205"/>
      <c r="K223" s="205"/>
      <c r="L223" s="211"/>
      <c r="M223" s="212"/>
      <c r="N223" s="213"/>
      <c r="O223" s="213"/>
      <c r="P223" s="213"/>
      <c r="Q223" s="213"/>
      <c r="R223" s="213"/>
      <c r="S223" s="213"/>
      <c r="T223" s="214"/>
      <c r="AT223" s="215" t="s">
        <v>156</v>
      </c>
      <c r="AU223" s="215" t="s">
        <v>83</v>
      </c>
      <c r="AV223" s="11" t="s">
        <v>83</v>
      </c>
      <c r="AW223" s="11" t="s">
        <v>37</v>
      </c>
      <c r="AX223" s="11" t="s">
        <v>24</v>
      </c>
      <c r="AY223" s="215" t="s">
        <v>139</v>
      </c>
    </row>
    <row r="224" spans="2:65" s="1" customFormat="1" ht="57" customHeight="1">
      <c r="B224" s="40"/>
      <c r="C224" s="192" t="s">
        <v>466</v>
      </c>
      <c r="D224" s="192" t="s">
        <v>142</v>
      </c>
      <c r="E224" s="193" t="s">
        <v>467</v>
      </c>
      <c r="F224" s="194" t="s">
        <v>468</v>
      </c>
      <c r="G224" s="195" t="s">
        <v>201</v>
      </c>
      <c r="H224" s="196">
        <v>47.49</v>
      </c>
      <c r="I224" s="197"/>
      <c r="J224" s="198">
        <f>ROUND(I224*H224,2)</f>
        <v>0</v>
      </c>
      <c r="K224" s="194" t="s">
        <v>146</v>
      </c>
      <c r="L224" s="60"/>
      <c r="M224" s="199" t="s">
        <v>22</v>
      </c>
      <c r="N224" s="200" t="s">
        <v>45</v>
      </c>
      <c r="O224" s="41"/>
      <c r="P224" s="201">
        <f>O224*H224</f>
        <v>0</v>
      </c>
      <c r="Q224" s="201">
        <v>8.4250000000000005E-2</v>
      </c>
      <c r="R224" s="201">
        <f>Q224*H224</f>
        <v>4.0010325</v>
      </c>
      <c r="S224" s="201">
        <v>0</v>
      </c>
      <c r="T224" s="202">
        <f>S224*H224</f>
        <v>0</v>
      </c>
      <c r="AR224" s="23" t="s">
        <v>158</v>
      </c>
      <c r="AT224" s="23" t="s">
        <v>142</v>
      </c>
      <c r="AU224" s="23" t="s">
        <v>83</v>
      </c>
      <c r="AY224" s="23" t="s">
        <v>139</v>
      </c>
      <c r="BE224" s="203">
        <f>IF(N224="základní",J224,0)</f>
        <v>0</v>
      </c>
      <c r="BF224" s="203">
        <f>IF(N224="snížená",J224,0)</f>
        <v>0</v>
      </c>
      <c r="BG224" s="203">
        <f>IF(N224="zákl. přenesená",J224,0)</f>
        <v>0</v>
      </c>
      <c r="BH224" s="203">
        <f>IF(N224="sníž. přenesená",J224,0)</f>
        <v>0</v>
      </c>
      <c r="BI224" s="203">
        <f>IF(N224="nulová",J224,0)</f>
        <v>0</v>
      </c>
      <c r="BJ224" s="23" t="s">
        <v>24</v>
      </c>
      <c r="BK224" s="203">
        <f>ROUND(I224*H224,2)</f>
        <v>0</v>
      </c>
      <c r="BL224" s="23" t="s">
        <v>158</v>
      </c>
      <c r="BM224" s="23" t="s">
        <v>469</v>
      </c>
    </row>
    <row r="225" spans="2:65" s="1" customFormat="1" ht="121.5">
      <c r="B225" s="40"/>
      <c r="C225" s="62"/>
      <c r="D225" s="222" t="s">
        <v>203</v>
      </c>
      <c r="E225" s="62"/>
      <c r="F225" s="223" t="s">
        <v>470</v>
      </c>
      <c r="G225" s="62"/>
      <c r="H225" s="62"/>
      <c r="I225" s="162"/>
      <c r="J225" s="62"/>
      <c r="K225" s="62"/>
      <c r="L225" s="60"/>
      <c r="M225" s="221"/>
      <c r="N225" s="41"/>
      <c r="O225" s="41"/>
      <c r="P225" s="41"/>
      <c r="Q225" s="41"/>
      <c r="R225" s="41"/>
      <c r="S225" s="41"/>
      <c r="T225" s="77"/>
      <c r="AT225" s="23" t="s">
        <v>203</v>
      </c>
      <c r="AU225" s="23" t="s">
        <v>83</v>
      </c>
    </row>
    <row r="226" spans="2:65" s="11" customFormat="1" ht="13.5">
      <c r="B226" s="204"/>
      <c r="C226" s="205"/>
      <c r="D226" s="222" t="s">
        <v>156</v>
      </c>
      <c r="E226" s="235" t="s">
        <v>22</v>
      </c>
      <c r="F226" s="236" t="s">
        <v>471</v>
      </c>
      <c r="G226" s="205"/>
      <c r="H226" s="237">
        <v>40.6</v>
      </c>
      <c r="I226" s="210"/>
      <c r="J226" s="205"/>
      <c r="K226" s="205"/>
      <c r="L226" s="211"/>
      <c r="M226" s="212"/>
      <c r="N226" s="213"/>
      <c r="O226" s="213"/>
      <c r="P226" s="213"/>
      <c r="Q226" s="213"/>
      <c r="R226" s="213"/>
      <c r="S226" s="213"/>
      <c r="T226" s="214"/>
      <c r="AT226" s="215" t="s">
        <v>156</v>
      </c>
      <c r="AU226" s="215" t="s">
        <v>83</v>
      </c>
      <c r="AV226" s="11" t="s">
        <v>83</v>
      </c>
      <c r="AW226" s="11" t="s">
        <v>37</v>
      </c>
      <c r="AX226" s="11" t="s">
        <v>74</v>
      </c>
      <c r="AY226" s="215" t="s">
        <v>139</v>
      </c>
    </row>
    <row r="227" spans="2:65" s="11" customFormat="1" ht="13.5">
      <c r="B227" s="204"/>
      <c r="C227" s="205"/>
      <c r="D227" s="222" t="s">
        <v>156</v>
      </c>
      <c r="E227" s="235" t="s">
        <v>22</v>
      </c>
      <c r="F227" s="236" t="s">
        <v>472</v>
      </c>
      <c r="G227" s="205"/>
      <c r="H227" s="237">
        <v>6.89</v>
      </c>
      <c r="I227" s="210"/>
      <c r="J227" s="205"/>
      <c r="K227" s="205"/>
      <c r="L227" s="211"/>
      <c r="M227" s="212"/>
      <c r="N227" s="213"/>
      <c r="O227" s="213"/>
      <c r="P227" s="213"/>
      <c r="Q227" s="213"/>
      <c r="R227" s="213"/>
      <c r="S227" s="213"/>
      <c r="T227" s="214"/>
      <c r="AT227" s="215" t="s">
        <v>156</v>
      </c>
      <c r="AU227" s="215" t="s">
        <v>83</v>
      </c>
      <c r="AV227" s="11" t="s">
        <v>83</v>
      </c>
      <c r="AW227" s="11" t="s">
        <v>37</v>
      </c>
      <c r="AX227" s="11" t="s">
        <v>74</v>
      </c>
      <c r="AY227" s="215" t="s">
        <v>139</v>
      </c>
    </row>
    <row r="228" spans="2:65" s="13" customFormat="1" ht="13.5">
      <c r="B228" s="238"/>
      <c r="C228" s="239"/>
      <c r="D228" s="206" t="s">
        <v>156</v>
      </c>
      <c r="E228" s="240" t="s">
        <v>22</v>
      </c>
      <c r="F228" s="241" t="s">
        <v>265</v>
      </c>
      <c r="G228" s="239"/>
      <c r="H228" s="242">
        <v>47.49</v>
      </c>
      <c r="I228" s="243"/>
      <c r="J228" s="239"/>
      <c r="K228" s="239"/>
      <c r="L228" s="244"/>
      <c r="M228" s="245"/>
      <c r="N228" s="246"/>
      <c r="O228" s="246"/>
      <c r="P228" s="246"/>
      <c r="Q228" s="246"/>
      <c r="R228" s="246"/>
      <c r="S228" s="246"/>
      <c r="T228" s="247"/>
      <c r="AT228" s="248" t="s">
        <v>156</v>
      </c>
      <c r="AU228" s="248" t="s">
        <v>83</v>
      </c>
      <c r="AV228" s="13" t="s">
        <v>158</v>
      </c>
      <c r="AW228" s="13" t="s">
        <v>37</v>
      </c>
      <c r="AX228" s="13" t="s">
        <v>24</v>
      </c>
      <c r="AY228" s="248" t="s">
        <v>139</v>
      </c>
    </row>
    <row r="229" spans="2:65" s="1" customFormat="1" ht="22.5" customHeight="1">
      <c r="B229" s="40"/>
      <c r="C229" s="249" t="s">
        <v>473</v>
      </c>
      <c r="D229" s="249" t="s">
        <v>309</v>
      </c>
      <c r="E229" s="250" t="s">
        <v>474</v>
      </c>
      <c r="F229" s="251" t="s">
        <v>475</v>
      </c>
      <c r="G229" s="252" t="s">
        <v>201</v>
      </c>
      <c r="H229" s="253">
        <v>41.006</v>
      </c>
      <c r="I229" s="254"/>
      <c r="J229" s="255">
        <f>ROUND(I229*H229,2)</f>
        <v>0</v>
      </c>
      <c r="K229" s="251" t="s">
        <v>146</v>
      </c>
      <c r="L229" s="256"/>
      <c r="M229" s="257" t="s">
        <v>22</v>
      </c>
      <c r="N229" s="258" t="s">
        <v>45</v>
      </c>
      <c r="O229" s="41"/>
      <c r="P229" s="201">
        <f>O229*H229</f>
        <v>0</v>
      </c>
      <c r="Q229" s="201">
        <v>0.13100000000000001</v>
      </c>
      <c r="R229" s="201">
        <f>Q229*H229</f>
        <v>5.3717860000000002</v>
      </c>
      <c r="S229" s="201">
        <v>0</v>
      </c>
      <c r="T229" s="202">
        <f>S229*H229</f>
        <v>0</v>
      </c>
      <c r="AR229" s="23" t="s">
        <v>182</v>
      </c>
      <c r="AT229" s="23" t="s">
        <v>309</v>
      </c>
      <c r="AU229" s="23" t="s">
        <v>83</v>
      </c>
      <c r="AY229" s="23" t="s">
        <v>139</v>
      </c>
      <c r="BE229" s="203">
        <f>IF(N229="základní",J229,0)</f>
        <v>0</v>
      </c>
      <c r="BF229" s="203">
        <f>IF(N229="snížená",J229,0)</f>
        <v>0</v>
      </c>
      <c r="BG229" s="203">
        <f>IF(N229="zákl. přenesená",J229,0)</f>
        <v>0</v>
      </c>
      <c r="BH229" s="203">
        <f>IF(N229="sníž. přenesená",J229,0)</f>
        <v>0</v>
      </c>
      <c r="BI229" s="203">
        <f>IF(N229="nulová",J229,0)</f>
        <v>0</v>
      </c>
      <c r="BJ229" s="23" t="s">
        <v>24</v>
      </c>
      <c r="BK229" s="203">
        <f>ROUND(I229*H229,2)</f>
        <v>0</v>
      </c>
      <c r="BL229" s="23" t="s">
        <v>158</v>
      </c>
      <c r="BM229" s="23" t="s">
        <v>476</v>
      </c>
    </row>
    <row r="230" spans="2:65" s="11" customFormat="1" ht="13.5">
      <c r="B230" s="204"/>
      <c r="C230" s="205"/>
      <c r="D230" s="206" t="s">
        <v>156</v>
      </c>
      <c r="E230" s="205"/>
      <c r="F230" s="208" t="s">
        <v>477</v>
      </c>
      <c r="G230" s="205"/>
      <c r="H230" s="209">
        <v>41.006</v>
      </c>
      <c r="I230" s="210"/>
      <c r="J230" s="205"/>
      <c r="K230" s="205"/>
      <c r="L230" s="211"/>
      <c r="M230" s="212"/>
      <c r="N230" s="213"/>
      <c r="O230" s="213"/>
      <c r="P230" s="213"/>
      <c r="Q230" s="213"/>
      <c r="R230" s="213"/>
      <c r="S230" s="213"/>
      <c r="T230" s="214"/>
      <c r="AT230" s="215" t="s">
        <v>156</v>
      </c>
      <c r="AU230" s="215" t="s">
        <v>83</v>
      </c>
      <c r="AV230" s="11" t="s">
        <v>83</v>
      </c>
      <c r="AW230" s="11" t="s">
        <v>6</v>
      </c>
      <c r="AX230" s="11" t="s">
        <v>24</v>
      </c>
      <c r="AY230" s="215" t="s">
        <v>139</v>
      </c>
    </row>
    <row r="231" spans="2:65" s="1" customFormat="1" ht="22.5" customHeight="1">
      <c r="B231" s="40"/>
      <c r="C231" s="249" t="s">
        <v>478</v>
      </c>
      <c r="D231" s="249" t="s">
        <v>309</v>
      </c>
      <c r="E231" s="250" t="s">
        <v>479</v>
      </c>
      <c r="F231" s="251" t="s">
        <v>480</v>
      </c>
      <c r="G231" s="252" t="s">
        <v>201</v>
      </c>
      <c r="H231" s="253">
        <v>6.9589999999999996</v>
      </c>
      <c r="I231" s="254"/>
      <c r="J231" s="255">
        <f>ROUND(I231*H231,2)</f>
        <v>0</v>
      </c>
      <c r="K231" s="251" t="s">
        <v>146</v>
      </c>
      <c r="L231" s="256"/>
      <c r="M231" s="257" t="s">
        <v>22</v>
      </c>
      <c r="N231" s="258" t="s">
        <v>45</v>
      </c>
      <c r="O231" s="41"/>
      <c r="P231" s="201">
        <f>O231*H231</f>
        <v>0</v>
      </c>
      <c r="Q231" s="201">
        <v>0.13100000000000001</v>
      </c>
      <c r="R231" s="201">
        <f>Q231*H231</f>
        <v>0.91162900000000002</v>
      </c>
      <c r="S231" s="201">
        <v>0</v>
      </c>
      <c r="T231" s="202">
        <f>S231*H231</f>
        <v>0</v>
      </c>
      <c r="AR231" s="23" t="s">
        <v>182</v>
      </c>
      <c r="AT231" s="23" t="s">
        <v>309</v>
      </c>
      <c r="AU231" s="23" t="s">
        <v>83</v>
      </c>
      <c r="AY231" s="23" t="s">
        <v>139</v>
      </c>
      <c r="BE231" s="203">
        <f>IF(N231="základní",J231,0)</f>
        <v>0</v>
      </c>
      <c r="BF231" s="203">
        <f>IF(N231="snížená",J231,0)</f>
        <v>0</v>
      </c>
      <c r="BG231" s="203">
        <f>IF(N231="zákl. přenesená",J231,0)</f>
        <v>0</v>
      </c>
      <c r="BH231" s="203">
        <f>IF(N231="sníž. přenesená",J231,0)</f>
        <v>0</v>
      </c>
      <c r="BI231" s="203">
        <f>IF(N231="nulová",J231,0)</f>
        <v>0</v>
      </c>
      <c r="BJ231" s="23" t="s">
        <v>24</v>
      </c>
      <c r="BK231" s="203">
        <f>ROUND(I231*H231,2)</f>
        <v>0</v>
      </c>
      <c r="BL231" s="23" t="s">
        <v>158</v>
      </c>
      <c r="BM231" s="23" t="s">
        <v>481</v>
      </c>
    </row>
    <row r="232" spans="2:65" s="11" customFormat="1" ht="13.5">
      <c r="B232" s="204"/>
      <c r="C232" s="205"/>
      <c r="D232" s="206" t="s">
        <v>156</v>
      </c>
      <c r="E232" s="205"/>
      <c r="F232" s="208" t="s">
        <v>482</v>
      </c>
      <c r="G232" s="205"/>
      <c r="H232" s="209">
        <v>6.9589999999999996</v>
      </c>
      <c r="I232" s="210"/>
      <c r="J232" s="205"/>
      <c r="K232" s="205"/>
      <c r="L232" s="211"/>
      <c r="M232" s="212"/>
      <c r="N232" s="213"/>
      <c r="O232" s="213"/>
      <c r="P232" s="213"/>
      <c r="Q232" s="213"/>
      <c r="R232" s="213"/>
      <c r="S232" s="213"/>
      <c r="T232" s="214"/>
      <c r="AT232" s="215" t="s">
        <v>156</v>
      </c>
      <c r="AU232" s="215" t="s">
        <v>83</v>
      </c>
      <c r="AV232" s="11" t="s">
        <v>83</v>
      </c>
      <c r="AW232" s="11" t="s">
        <v>6</v>
      </c>
      <c r="AX232" s="11" t="s">
        <v>24</v>
      </c>
      <c r="AY232" s="215" t="s">
        <v>139</v>
      </c>
    </row>
    <row r="233" spans="2:65" s="1" customFormat="1" ht="57" customHeight="1">
      <c r="B233" s="40"/>
      <c r="C233" s="192" t="s">
        <v>483</v>
      </c>
      <c r="D233" s="192" t="s">
        <v>142</v>
      </c>
      <c r="E233" s="193" t="s">
        <v>484</v>
      </c>
      <c r="F233" s="194" t="s">
        <v>485</v>
      </c>
      <c r="G233" s="195" t="s">
        <v>201</v>
      </c>
      <c r="H233" s="196">
        <v>243.58</v>
      </c>
      <c r="I233" s="197"/>
      <c r="J233" s="198">
        <f>ROUND(I233*H233,2)</f>
        <v>0</v>
      </c>
      <c r="K233" s="194" t="s">
        <v>146</v>
      </c>
      <c r="L233" s="60"/>
      <c r="M233" s="199" t="s">
        <v>22</v>
      </c>
      <c r="N233" s="200" t="s">
        <v>45</v>
      </c>
      <c r="O233" s="41"/>
      <c r="P233" s="201">
        <f>O233*H233</f>
        <v>0</v>
      </c>
      <c r="Q233" s="201">
        <v>0.10362</v>
      </c>
      <c r="R233" s="201">
        <f>Q233*H233</f>
        <v>25.239759600000003</v>
      </c>
      <c r="S233" s="201">
        <v>0</v>
      </c>
      <c r="T233" s="202">
        <f>S233*H233</f>
        <v>0</v>
      </c>
      <c r="AR233" s="23" t="s">
        <v>158</v>
      </c>
      <c r="AT233" s="23" t="s">
        <v>142</v>
      </c>
      <c r="AU233" s="23" t="s">
        <v>83</v>
      </c>
      <c r="AY233" s="23" t="s">
        <v>139</v>
      </c>
      <c r="BE233" s="203">
        <f>IF(N233="základní",J233,0)</f>
        <v>0</v>
      </c>
      <c r="BF233" s="203">
        <f>IF(N233="snížená",J233,0)</f>
        <v>0</v>
      </c>
      <c r="BG233" s="203">
        <f>IF(N233="zákl. přenesená",J233,0)</f>
        <v>0</v>
      </c>
      <c r="BH233" s="203">
        <f>IF(N233="sníž. přenesená",J233,0)</f>
        <v>0</v>
      </c>
      <c r="BI233" s="203">
        <f>IF(N233="nulová",J233,0)</f>
        <v>0</v>
      </c>
      <c r="BJ233" s="23" t="s">
        <v>24</v>
      </c>
      <c r="BK233" s="203">
        <f>ROUND(I233*H233,2)</f>
        <v>0</v>
      </c>
      <c r="BL233" s="23" t="s">
        <v>158</v>
      </c>
      <c r="BM233" s="23" t="s">
        <v>486</v>
      </c>
    </row>
    <row r="234" spans="2:65" s="1" customFormat="1" ht="121.5">
      <c r="B234" s="40"/>
      <c r="C234" s="62"/>
      <c r="D234" s="222" t="s">
        <v>203</v>
      </c>
      <c r="E234" s="62"/>
      <c r="F234" s="223" t="s">
        <v>487</v>
      </c>
      <c r="G234" s="62"/>
      <c r="H234" s="62"/>
      <c r="I234" s="162"/>
      <c r="J234" s="62"/>
      <c r="K234" s="62"/>
      <c r="L234" s="60"/>
      <c r="M234" s="221"/>
      <c r="N234" s="41"/>
      <c r="O234" s="41"/>
      <c r="P234" s="41"/>
      <c r="Q234" s="41"/>
      <c r="R234" s="41"/>
      <c r="S234" s="41"/>
      <c r="T234" s="77"/>
      <c r="AT234" s="23" t="s">
        <v>203</v>
      </c>
      <c r="AU234" s="23" t="s">
        <v>83</v>
      </c>
    </row>
    <row r="235" spans="2:65" s="11" customFormat="1" ht="13.5">
      <c r="B235" s="204"/>
      <c r="C235" s="205"/>
      <c r="D235" s="222" t="s">
        <v>156</v>
      </c>
      <c r="E235" s="235" t="s">
        <v>22</v>
      </c>
      <c r="F235" s="236" t="s">
        <v>488</v>
      </c>
      <c r="G235" s="205"/>
      <c r="H235" s="237">
        <v>70.3</v>
      </c>
      <c r="I235" s="210"/>
      <c r="J235" s="205"/>
      <c r="K235" s="205"/>
      <c r="L235" s="211"/>
      <c r="M235" s="212"/>
      <c r="N235" s="213"/>
      <c r="O235" s="213"/>
      <c r="P235" s="213"/>
      <c r="Q235" s="213"/>
      <c r="R235" s="213"/>
      <c r="S235" s="213"/>
      <c r="T235" s="214"/>
      <c r="AT235" s="215" t="s">
        <v>156</v>
      </c>
      <c r="AU235" s="215" t="s">
        <v>83</v>
      </c>
      <c r="AV235" s="11" t="s">
        <v>83</v>
      </c>
      <c r="AW235" s="11" t="s">
        <v>37</v>
      </c>
      <c r="AX235" s="11" t="s">
        <v>74</v>
      </c>
      <c r="AY235" s="215" t="s">
        <v>139</v>
      </c>
    </row>
    <row r="236" spans="2:65" s="11" customFormat="1" ht="13.5">
      <c r="B236" s="204"/>
      <c r="C236" s="205"/>
      <c r="D236" s="222" t="s">
        <v>156</v>
      </c>
      <c r="E236" s="235" t="s">
        <v>22</v>
      </c>
      <c r="F236" s="236" t="s">
        <v>489</v>
      </c>
      <c r="G236" s="205"/>
      <c r="H236" s="237">
        <v>173.28</v>
      </c>
      <c r="I236" s="210"/>
      <c r="J236" s="205"/>
      <c r="K236" s="205"/>
      <c r="L236" s="211"/>
      <c r="M236" s="212"/>
      <c r="N236" s="213"/>
      <c r="O236" s="213"/>
      <c r="P236" s="213"/>
      <c r="Q236" s="213"/>
      <c r="R236" s="213"/>
      <c r="S236" s="213"/>
      <c r="T236" s="214"/>
      <c r="AT236" s="215" t="s">
        <v>156</v>
      </c>
      <c r="AU236" s="215" t="s">
        <v>83</v>
      </c>
      <c r="AV236" s="11" t="s">
        <v>83</v>
      </c>
      <c r="AW236" s="11" t="s">
        <v>37</v>
      </c>
      <c r="AX236" s="11" t="s">
        <v>74</v>
      </c>
      <c r="AY236" s="215" t="s">
        <v>139</v>
      </c>
    </row>
    <row r="237" spans="2:65" s="13" customFormat="1" ht="13.5">
      <c r="B237" s="238"/>
      <c r="C237" s="239"/>
      <c r="D237" s="206" t="s">
        <v>156</v>
      </c>
      <c r="E237" s="240" t="s">
        <v>22</v>
      </c>
      <c r="F237" s="241" t="s">
        <v>265</v>
      </c>
      <c r="G237" s="239"/>
      <c r="H237" s="242">
        <v>243.58</v>
      </c>
      <c r="I237" s="243"/>
      <c r="J237" s="239"/>
      <c r="K237" s="239"/>
      <c r="L237" s="244"/>
      <c r="M237" s="245"/>
      <c r="N237" s="246"/>
      <c r="O237" s="246"/>
      <c r="P237" s="246"/>
      <c r="Q237" s="246"/>
      <c r="R237" s="246"/>
      <c r="S237" s="246"/>
      <c r="T237" s="247"/>
      <c r="AT237" s="248" t="s">
        <v>156</v>
      </c>
      <c r="AU237" s="248" t="s">
        <v>83</v>
      </c>
      <c r="AV237" s="13" t="s">
        <v>158</v>
      </c>
      <c r="AW237" s="13" t="s">
        <v>37</v>
      </c>
      <c r="AX237" s="13" t="s">
        <v>24</v>
      </c>
      <c r="AY237" s="248" t="s">
        <v>139</v>
      </c>
    </row>
    <row r="238" spans="2:65" s="1" customFormat="1" ht="22.5" customHeight="1">
      <c r="B238" s="40"/>
      <c r="C238" s="249" t="s">
        <v>490</v>
      </c>
      <c r="D238" s="249" t="s">
        <v>309</v>
      </c>
      <c r="E238" s="250" t="s">
        <v>491</v>
      </c>
      <c r="F238" s="251" t="s">
        <v>492</v>
      </c>
      <c r="G238" s="252" t="s">
        <v>201</v>
      </c>
      <c r="H238" s="253">
        <v>246.01599999999999</v>
      </c>
      <c r="I238" s="254"/>
      <c r="J238" s="255">
        <f>ROUND(I238*H238,2)</f>
        <v>0</v>
      </c>
      <c r="K238" s="251" t="s">
        <v>22</v>
      </c>
      <c r="L238" s="256"/>
      <c r="M238" s="257" t="s">
        <v>22</v>
      </c>
      <c r="N238" s="258" t="s">
        <v>45</v>
      </c>
      <c r="O238" s="41"/>
      <c r="P238" s="201">
        <f>O238*H238</f>
        <v>0</v>
      </c>
      <c r="Q238" s="201">
        <v>0</v>
      </c>
      <c r="R238" s="201">
        <f>Q238*H238</f>
        <v>0</v>
      </c>
      <c r="S238" s="201">
        <v>0</v>
      </c>
      <c r="T238" s="202">
        <f>S238*H238</f>
        <v>0</v>
      </c>
      <c r="AR238" s="23" t="s">
        <v>182</v>
      </c>
      <c r="AT238" s="23" t="s">
        <v>309</v>
      </c>
      <c r="AU238" s="23" t="s">
        <v>83</v>
      </c>
      <c r="AY238" s="23" t="s">
        <v>139</v>
      </c>
      <c r="BE238" s="203">
        <f>IF(N238="základní",J238,0)</f>
        <v>0</v>
      </c>
      <c r="BF238" s="203">
        <f>IF(N238="snížená",J238,0)</f>
        <v>0</v>
      </c>
      <c r="BG238" s="203">
        <f>IF(N238="zákl. přenesená",J238,0)</f>
        <v>0</v>
      </c>
      <c r="BH238" s="203">
        <f>IF(N238="sníž. přenesená",J238,0)</f>
        <v>0</v>
      </c>
      <c r="BI238" s="203">
        <f>IF(N238="nulová",J238,0)</f>
        <v>0</v>
      </c>
      <c r="BJ238" s="23" t="s">
        <v>24</v>
      </c>
      <c r="BK238" s="203">
        <f>ROUND(I238*H238,2)</f>
        <v>0</v>
      </c>
      <c r="BL238" s="23" t="s">
        <v>158</v>
      </c>
      <c r="BM238" s="23" t="s">
        <v>493</v>
      </c>
    </row>
    <row r="239" spans="2:65" s="11" customFormat="1" ht="13.5">
      <c r="B239" s="204"/>
      <c r="C239" s="205"/>
      <c r="D239" s="206" t="s">
        <v>156</v>
      </c>
      <c r="E239" s="205"/>
      <c r="F239" s="208" t="s">
        <v>494</v>
      </c>
      <c r="G239" s="205"/>
      <c r="H239" s="209">
        <v>246.01599999999999</v>
      </c>
      <c r="I239" s="210"/>
      <c r="J239" s="205"/>
      <c r="K239" s="205"/>
      <c r="L239" s="211"/>
      <c r="M239" s="212"/>
      <c r="N239" s="213"/>
      <c r="O239" s="213"/>
      <c r="P239" s="213"/>
      <c r="Q239" s="213"/>
      <c r="R239" s="213"/>
      <c r="S239" s="213"/>
      <c r="T239" s="214"/>
      <c r="AT239" s="215" t="s">
        <v>156</v>
      </c>
      <c r="AU239" s="215" t="s">
        <v>83</v>
      </c>
      <c r="AV239" s="11" t="s">
        <v>83</v>
      </c>
      <c r="AW239" s="11" t="s">
        <v>6</v>
      </c>
      <c r="AX239" s="11" t="s">
        <v>24</v>
      </c>
      <c r="AY239" s="215" t="s">
        <v>139</v>
      </c>
    </row>
    <row r="240" spans="2:65" s="1" customFormat="1" ht="57" customHeight="1">
      <c r="B240" s="40"/>
      <c r="C240" s="192" t="s">
        <v>495</v>
      </c>
      <c r="D240" s="192" t="s">
        <v>142</v>
      </c>
      <c r="E240" s="193" t="s">
        <v>496</v>
      </c>
      <c r="F240" s="194" t="s">
        <v>497</v>
      </c>
      <c r="G240" s="195" t="s">
        <v>201</v>
      </c>
      <c r="H240" s="196">
        <v>24.31</v>
      </c>
      <c r="I240" s="197"/>
      <c r="J240" s="198">
        <f>ROUND(I240*H240,2)</f>
        <v>0</v>
      </c>
      <c r="K240" s="194" t="s">
        <v>146</v>
      </c>
      <c r="L240" s="60"/>
      <c r="M240" s="199" t="s">
        <v>22</v>
      </c>
      <c r="N240" s="200" t="s">
        <v>45</v>
      </c>
      <c r="O240" s="41"/>
      <c r="P240" s="201">
        <f>O240*H240</f>
        <v>0</v>
      </c>
      <c r="Q240" s="201">
        <v>0.10362</v>
      </c>
      <c r="R240" s="201">
        <f>Q240*H240</f>
        <v>2.5190022000000001</v>
      </c>
      <c r="S240" s="201">
        <v>0</v>
      </c>
      <c r="T240" s="202">
        <f>S240*H240</f>
        <v>0</v>
      </c>
      <c r="AR240" s="23" t="s">
        <v>158</v>
      </c>
      <c r="AT240" s="23" t="s">
        <v>142</v>
      </c>
      <c r="AU240" s="23" t="s">
        <v>83</v>
      </c>
      <c r="AY240" s="23" t="s">
        <v>139</v>
      </c>
      <c r="BE240" s="203">
        <f>IF(N240="základní",J240,0)</f>
        <v>0</v>
      </c>
      <c r="BF240" s="203">
        <f>IF(N240="snížená",J240,0)</f>
        <v>0</v>
      </c>
      <c r="BG240" s="203">
        <f>IF(N240="zákl. přenesená",J240,0)</f>
        <v>0</v>
      </c>
      <c r="BH240" s="203">
        <f>IF(N240="sníž. přenesená",J240,0)</f>
        <v>0</v>
      </c>
      <c r="BI240" s="203">
        <f>IF(N240="nulová",J240,0)</f>
        <v>0</v>
      </c>
      <c r="BJ240" s="23" t="s">
        <v>24</v>
      </c>
      <c r="BK240" s="203">
        <f>ROUND(I240*H240,2)</f>
        <v>0</v>
      </c>
      <c r="BL240" s="23" t="s">
        <v>158</v>
      </c>
      <c r="BM240" s="23" t="s">
        <v>498</v>
      </c>
    </row>
    <row r="241" spans="2:65" s="1" customFormat="1" ht="121.5">
      <c r="B241" s="40"/>
      <c r="C241" s="62"/>
      <c r="D241" s="206" t="s">
        <v>203</v>
      </c>
      <c r="E241" s="62"/>
      <c r="F241" s="220" t="s">
        <v>487</v>
      </c>
      <c r="G241" s="62"/>
      <c r="H241" s="62"/>
      <c r="I241" s="162"/>
      <c r="J241" s="62"/>
      <c r="K241" s="62"/>
      <c r="L241" s="60"/>
      <c r="M241" s="221"/>
      <c r="N241" s="41"/>
      <c r="O241" s="41"/>
      <c r="P241" s="41"/>
      <c r="Q241" s="41"/>
      <c r="R241" s="41"/>
      <c r="S241" s="41"/>
      <c r="T241" s="77"/>
      <c r="AT241" s="23" t="s">
        <v>203</v>
      </c>
      <c r="AU241" s="23" t="s">
        <v>83</v>
      </c>
    </row>
    <row r="242" spans="2:65" s="1" customFormat="1" ht="22.5" customHeight="1">
      <c r="B242" s="40"/>
      <c r="C242" s="249" t="s">
        <v>499</v>
      </c>
      <c r="D242" s="249" t="s">
        <v>309</v>
      </c>
      <c r="E242" s="250" t="s">
        <v>500</v>
      </c>
      <c r="F242" s="251" t="s">
        <v>501</v>
      </c>
      <c r="G242" s="252" t="s">
        <v>201</v>
      </c>
      <c r="H242" s="253">
        <v>24.553000000000001</v>
      </c>
      <c r="I242" s="254"/>
      <c r="J242" s="255">
        <f>ROUND(I242*H242,2)</f>
        <v>0</v>
      </c>
      <c r="K242" s="251" t="s">
        <v>146</v>
      </c>
      <c r="L242" s="256"/>
      <c r="M242" s="257" t="s">
        <v>22</v>
      </c>
      <c r="N242" s="258" t="s">
        <v>45</v>
      </c>
      <c r="O242" s="41"/>
      <c r="P242" s="201">
        <f>O242*H242</f>
        <v>0</v>
      </c>
      <c r="Q242" s="201">
        <v>0.17599999999999999</v>
      </c>
      <c r="R242" s="201">
        <f>Q242*H242</f>
        <v>4.3213280000000003</v>
      </c>
      <c r="S242" s="201">
        <v>0</v>
      </c>
      <c r="T242" s="202">
        <f>S242*H242</f>
        <v>0</v>
      </c>
      <c r="AR242" s="23" t="s">
        <v>182</v>
      </c>
      <c r="AT242" s="23" t="s">
        <v>309</v>
      </c>
      <c r="AU242" s="23" t="s">
        <v>83</v>
      </c>
      <c r="AY242" s="23" t="s">
        <v>139</v>
      </c>
      <c r="BE242" s="203">
        <f>IF(N242="základní",J242,0)</f>
        <v>0</v>
      </c>
      <c r="BF242" s="203">
        <f>IF(N242="snížená",J242,0)</f>
        <v>0</v>
      </c>
      <c r="BG242" s="203">
        <f>IF(N242="zákl. přenesená",J242,0)</f>
        <v>0</v>
      </c>
      <c r="BH242" s="203">
        <f>IF(N242="sníž. přenesená",J242,0)</f>
        <v>0</v>
      </c>
      <c r="BI242" s="203">
        <f>IF(N242="nulová",J242,0)</f>
        <v>0</v>
      </c>
      <c r="BJ242" s="23" t="s">
        <v>24</v>
      </c>
      <c r="BK242" s="203">
        <f>ROUND(I242*H242,2)</f>
        <v>0</v>
      </c>
      <c r="BL242" s="23" t="s">
        <v>158</v>
      </c>
      <c r="BM242" s="23" t="s">
        <v>502</v>
      </c>
    </row>
    <row r="243" spans="2:65" s="11" customFormat="1" ht="13.5">
      <c r="B243" s="204"/>
      <c r="C243" s="205"/>
      <c r="D243" s="222" t="s">
        <v>156</v>
      </c>
      <c r="E243" s="205"/>
      <c r="F243" s="236" t="s">
        <v>503</v>
      </c>
      <c r="G243" s="205"/>
      <c r="H243" s="237">
        <v>24.553000000000001</v>
      </c>
      <c r="I243" s="210"/>
      <c r="J243" s="205"/>
      <c r="K243" s="205"/>
      <c r="L243" s="211"/>
      <c r="M243" s="212"/>
      <c r="N243" s="213"/>
      <c r="O243" s="213"/>
      <c r="P243" s="213"/>
      <c r="Q243" s="213"/>
      <c r="R243" s="213"/>
      <c r="S243" s="213"/>
      <c r="T243" s="214"/>
      <c r="AT243" s="215" t="s">
        <v>156</v>
      </c>
      <c r="AU243" s="215" t="s">
        <v>83</v>
      </c>
      <c r="AV243" s="11" t="s">
        <v>83</v>
      </c>
      <c r="AW243" s="11" t="s">
        <v>6</v>
      </c>
      <c r="AX243" s="11" t="s">
        <v>24</v>
      </c>
      <c r="AY243" s="215" t="s">
        <v>139</v>
      </c>
    </row>
    <row r="244" spans="2:65" s="10" customFormat="1" ht="22.35" customHeight="1">
      <c r="B244" s="175"/>
      <c r="C244" s="176"/>
      <c r="D244" s="189" t="s">
        <v>73</v>
      </c>
      <c r="E244" s="190" t="s">
        <v>504</v>
      </c>
      <c r="F244" s="190" t="s">
        <v>505</v>
      </c>
      <c r="G244" s="176"/>
      <c r="H244" s="176"/>
      <c r="I244" s="179"/>
      <c r="J244" s="191">
        <f>BK244</f>
        <v>0</v>
      </c>
      <c r="K244" s="176"/>
      <c r="L244" s="181"/>
      <c r="M244" s="182"/>
      <c r="N244" s="183"/>
      <c r="O244" s="183"/>
      <c r="P244" s="184">
        <f>SUM(P245:P254)</f>
        <v>0</v>
      </c>
      <c r="Q244" s="183"/>
      <c r="R244" s="184">
        <f>SUM(R245:R254)</f>
        <v>73.731055499999997</v>
      </c>
      <c r="S244" s="183"/>
      <c r="T244" s="185">
        <f>SUM(T245:T254)</f>
        <v>0</v>
      </c>
      <c r="AR244" s="186" t="s">
        <v>24</v>
      </c>
      <c r="AT244" s="187" t="s">
        <v>73</v>
      </c>
      <c r="AU244" s="187" t="s">
        <v>83</v>
      </c>
      <c r="AY244" s="186" t="s">
        <v>139</v>
      </c>
      <c r="BK244" s="188">
        <f>SUM(BK245:BK254)</f>
        <v>0</v>
      </c>
    </row>
    <row r="245" spans="2:65" s="1" customFormat="1" ht="44.25" customHeight="1">
      <c r="B245" s="40"/>
      <c r="C245" s="192" t="s">
        <v>506</v>
      </c>
      <c r="D245" s="192" t="s">
        <v>142</v>
      </c>
      <c r="E245" s="193" t="s">
        <v>507</v>
      </c>
      <c r="F245" s="194" t="s">
        <v>508</v>
      </c>
      <c r="G245" s="195" t="s">
        <v>243</v>
      </c>
      <c r="H245" s="196">
        <v>311.55</v>
      </c>
      <c r="I245" s="197"/>
      <c r="J245" s="198">
        <f>ROUND(I245*H245,2)</f>
        <v>0</v>
      </c>
      <c r="K245" s="194" t="s">
        <v>146</v>
      </c>
      <c r="L245" s="60"/>
      <c r="M245" s="199" t="s">
        <v>22</v>
      </c>
      <c r="N245" s="200" t="s">
        <v>45</v>
      </c>
      <c r="O245" s="41"/>
      <c r="P245" s="201">
        <f>O245*H245</f>
        <v>0</v>
      </c>
      <c r="Q245" s="201">
        <v>0.1295</v>
      </c>
      <c r="R245" s="201">
        <f>Q245*H245</f>
        <v>40.345725000000002</v>
      </c>
      <c r="S245" s="201">
        <v>0</v>
      </c>
      <c r="T245" s="202">
        <f>S245*H245</f>
        <v>0</v>
      </c>
      <c r="AR245" s="23" t="s">
        <v>158</v>
      </c>
      <c r="AT245" s="23" t="s">
        <v>142</v>
      </c>
      <c r="AU245" s="23" t="s">
        <v>152</v>
      </c>
      <c r="AY245" s="23" t="s">
        <v>139</v>
      </c>
      <c r="BE245" s="203">
        <f>IF(N245="základní",J245,0)</f>
        <v>0</v>
      </c>
      <c r="BF245" s="203">
        <f>IF(N245="snížená",J245,0)</f>
        <v>0</v>
      </c>
      <c r="BG245" s="203">
        <f>IF(N245="zákl. přenesená",J245,0)</f>
        <v>0</v>
      </c>
      <c r="BH245" s="203">
        <f>IF(N245="sníž. přenesená",J245,0)</f>
        <v>0</v>
      </c>
      <c r="BI245" s="203">
        <f>IF(N245="nulová",J245,0)</f>
        <v>0</v>
      </c>
      <c r="BJ245" s="23" t="s">
        <v>24</v>
      </c>
      <c r="BK245" s="203">
        <f>ROUND(I245*H245,2)</f>
        <v>0</v>
      </c>
      <c r="BL245" s="23" t="s">
        <v>158</v>
      </c>
      <c r="BM245" s="23" t="s">
        <v>509</v>
      </c>
    </row>
    <row r="246" spans="2:65" s="1" customFormat="1" ht="94.5">
      <c r="B246" s="40"/>
      <c r="C246" s="62"/>
      <c r="D246" s="206" t="s">
        <v>203</v>
      </c>
      <c r="E246" s="62"/>
      <c r="F246" s="220" t="s">
        <v>510</v>
      </c>
      <c r="G246" s="62"/>
      <c r="H246" s="62"/>
      <c r="I246" s="162"/>
      <c r="J246" s="62"/>
      <c r="K246" s="62"/>
      <c r="L246" s="60"/>
      <c r="M246" s="221"/>
      <c r="N246" s="41"/>
      <c r="O246" s="41"/>
      <c r="P246" s="41"/>
      <c r="Q246" s="41"/>
      <c r="R246" s="41"/>
      <c r="S246" s="41"/>
      <c r="T246" s="77"/>
      <c r="AT246" s="23" t="s">
        <v>203</v>
      </c>
      <c r="AU246" s="23" t="s">
        <v>152</v>
      </c>
    </row>
    <row r="247" spans="2:65" s="1" customFormat="1" ht="22.5" customHeight="1">
      <c r="B247" s="40"/>
      <c r="C247" s="249" t="s">
        <v>511</v>
      </c>
      <c r="D247" s="249" t="s">
        <v>309</v>
      </c>
      <c r="E247" s="250" t="s">
        <v>512</v>
      </c>
      <c r="F247" s="251" t="s">
        <v>513</v>
      </c>
      <c r="G247" s="252" t="s">
        <v>207</v>
      </c>
      <c r="H247" s="253">
        <v>314.666</v>
      </c>
      <c r="I247" s="254"/>
      <c r="J247" s="255">
        <f>ROUND(I247*H247,2)</f>
        <v>0</v>
      </c>
      <c r="K247" s="251" t="s">
        <v>146</v>
      </c>
      <c r="L247" s="256"/>
      <c r="M247" s="257" t="s">
        <v>22</v>
      </c>
      <c r="N247" s="258" t="s">
        <v>45</v>
      </c>
      <c r="O247" s="41"/>
      <c r="P247" s="201">
        <f>O247*H247</f>
        <v>0</v>
      </c>
      <c r="Q247" s="201">
        <v>8.5999999999999993E-2</v>
      </c>
      <c r="R247" s="201">
        <f>Q247*H247</f>
        <v>27.061275999999996</v>
      </c>
      <c r="S247" s="201">
        <v>0</v>
      </c>
      <c r="T247" s="202">
        <f>S247*H247</f>
        <v>0</v>
      </c>
      <c r="AR247" s="23" t="s">
        <v>182</v>
      </c>
      <c r="AT247" s="23" t="s">
        <v>309</v>
      </c>
      <c r="AU247" s="23" t="s">
        <v>152</v>
      </c>
      <c r="AY247" s="23" t="s">
        <v>139</v>
      </c>
      <c r="BE247" s="203">
        <f>IF(N247="základní",J247,0)</f>
        <v>0</v>
      </c>
      <c r="BF247" s="203">
        <f>IF(N247="snížená",J247,0)</f>
        <v>0</v>
      </c>
      <c r="BG247" s="203">
        <f>IF(N247="zákl. přenesená",J247,0)</f>
        <v>0</v>
      </c>
      <c r="BH247" s="203">
        <f>IF(N247="sníž. přenesená",J247,0)</f>
        <v>0</v>
      </c>
      <c r="BI247" s="203">
        <f>IF(N247="nulová",J247,0)</f>
        <v>0</v>
      </c>
      <c r="BJ247" s="23" t="s">
        <v>24</v>
      </c>
      <c r="BK247" s="203">
        <f>ROUND(I247*H247,2)</f>
        <v>0</v>
      </c>
      <c r="BL247" s="23" t="s">
        <v>158</v>
      </c>
      <c r="BM247" s="23" t="s">
        <v>514</v>
      </c>
    </row>
    <row r="248" spans="2:65" s="11" customFormat="1" ht="13.5">
      <c r="B248" s="204"/>
      <c r="C248" s="205"/>
      <c r="D248" s="206" t="s">
        <v>156</v>
      </c>
      <c r="E248" s="205"/>
      <c r="F248" s="208" t="s">
        <v>515</v>
      </c>
      <c r="G248" s="205"/>
      <c r="H248" s="209">
        <v>314.666</v>
      </c>
      <c r="I248" s="210"/>
      <c r="J248" s="205"/>
      <c r="K248" s="205"/>
      <c r="L248" s="211"/>
      <c r="M248" s="212"/>
      <c r="N248" s="213"/>
      <c r="O248" s="213"/>
      <c r="P248" s="213"/>
      <c r="Q248" s="213"/>
      <c r="R248" s="213"/>
      <c r="S248" s="213"/>
      <c r="T248" s="214"/>
      <c r="AT248" s="215" t="s">
        <v>156</v>
      </c>
      <c r="AU248" s="215" t="s">
        <v>152</v>
      </c>
      <c r="AV248" s="11" t="s">
        <v>83</v>
      </c>
      <c r="AW248" s="11" t="s">
        <v>6</v>
      </c>
      <c r="AX248" s="11" t="s">
        <v>24</v>
      </c>
      <c r="AY248" s="215" t="s">
        <v>139</v>
      </c>
    </row>
    <row r="249" spans="2:65" s="1" customFormat="1" ht="31.5" customHeight="1">
      <c r="B249" s="40"/>
      <c r="C249" s="192" t="s">
        <v>516</v>
      </c>
      <c r="D249" s="192" t="s">
        <v>142</v>
      </c>
      <c r="E249" s="193" t="s">
        <v>517</v>
      </c>
      <c r="F249" s="194" t="s">
        <v>518</v>
      </c>
      <c r="G249" s="195" t="s">
        <v>243</v>
      </c>
      <c r="H249" s="196">
        <v>51.39</v>
      </c>
      <c r="I249" s="197"/>
      <c r="J249" s="198">
        <f>ROUND(I249*H249,2)</f>
        <v>0</v>
      </c>
      <c r="K249" s="194" t="s">
        <v>146</v>
      </c>
      <c r="L249" s="60"/>
      <c r="M249" s="199" t="s">
        <v>22</v>
      </c>
      <c r="N249" s="200" t="s">
        <v>45</v>
      </c>
      <c r="O249" s="41"/>
      <c r="P249" s="201">
        <f>O249*H249</f>
        <v>0</v>
      </c>
      <c r="Q249" s="201">
        <v>0.10095</v>
      </c>
      <c r="R249" s="201">
        <f>Q249*H249</f>
        <v>5.1878204999999999</v>
      </c>
      <c r="S249" s="201">
        <v>0</v>
      </c>
      <c r="T249" s="202">
        <f>S249*H249</f>
        <v>0</v>
      </c>
      <c r="AR249" s="23" t="s">
        <v>158</v>
      </c>
      <c r="AT249" s="23" t="s">
        <v>142</v>
      </c>
      <c r="AU249" s="23" t="s">
        <v>152</v>
      </c>
      <c r="AY249" s="23" t="s">
        <v>139</v>
      </c>
      <c r="BE249" s="203">
        <f>IF(N249="základní",J249,0)</f>
        <v>0</v>
      </c>
      <c r="BF249" s="203">
        <f>IF(N249="snížená",J249,0)</f>
        <v>0</v>
      </c>
      <c r="BG249" s="203">
        <f>IF(N249="zákl. přenesená",J249,0)</f>
        <v>0</v>
      </c>
      <c r="BH249" s="203">
        <f>IF(N249="sníž. přenesená",J249,0)</f>
        <v>0</v>
      </c>
      <c r="BI249" s="203">
        <f>IF(N249="nulová",J249,0)</f>
        <v>0</v>
      </c>
      <c r="BJ249" s="23" t="s">
        <v>24</v>
      </c>
      <c r="BK249" s="203">
        <f>ROUND(I249*H249,2)</f>
        <v>0</v>
      </c>
      <c r="BL249" s="23" t="s">
        <v>158</v>
      </c>
      <c r="BM249" s="23" t="s">
        <v>519</v>
      </c>
    </row>
    <row r="250" spans="2:65" s="1" customFormat="1" ht="67.5">
      <c r="B250" s="40"/>
      <c r="C250" s="62"/>
      <c r="D250" s="206" t="s">
        <v>203</v>
      </c>
      <c r="E250" s="62"/>
      <c r="F250" s="220" t="s">
        <v>520</v>
      </c>
      <c r="G250" s="62"/>
      <c r="H250" s="62"/>
      <c r="I250" s="162"/>
      <c r="J250" s="62"/>
      <c r="K250" s="62"/>
      <c r="L250" s="60"/>
      <c r="M250" s="221"/>
      <c r="N250" s="41"/>
      <c r="O250" s="41"/>
      <c r="P250" s="41"/>
      <c r="Q250" s="41"/>
      <c r="R250" s="41"/>
      <c r="S250" s="41"/>
      <c r="T250" s="77"/>
      <c r="AT250" s="23" t="s">
        <v>203</v>
      </c>
      <c r="AU250" s="23" t="s">
        <v>152</v>
      </c>
    </row>
    <row r="251" spans="2:65" s="1" customFormat="1" ht="22.5" customHeight="1">
      <c r="B251" s="40"/>
      <c r="C251" s="249" t="s">
        <v>521</v>
      </c>
      <c r="D251" s="249" t="s">
        <v>309</v>
      </c>
      <c r="E251" s="250" t="s">
        <v>522</v>
      </c>
      <c r="F251" s="251" t="s">
        <v>523</v>
      </c>
      <c r="G251" s="252" t="s">
        <v>207</v>
      </c>
      <c r="H251" s="253">
        <v>103.294</v>
      </c>
      <c r="I251" s="254"/>
      <c r="J251" s="255">
        <f>ROUND(I251*H251,2)</f>
        <v>0</v>
      </c>
      <c r="K251" s="251" t="s">
        <v>146</v>
      </c>
      <c r="L251" s="256"/>
      <c r="M251" s="257" t="s">
        <v>22</v>
      </c>
      <c r="N251" s="258" t="s">
        <v>45</v>
      </c>
      <c r="O251" s="41"/>
      <c r="P251" s="201">
        <f>O251*H251</f>
        <v>0</v>
      </c>
      <c r="Q251" s="201">
        <v>1.0999999999999999E-2</v>
      </c>
      <c r="R251" s="201">
        <f>Q251*H251</f>
        <v>1.136234</v>
      </c>
      <c r="S251" s="201">
        <v>0</v>
      </c>
      <c r="T251" s="202">
        <f>S251*H251</f>
        <v>0</v>
      </c>
      <c r="AR251" s="23" t="s">
        <v>182</v>
      </c>
      <c r="AT251" s="23" t="s">
        <v>309</v>
      </c>
      <c r="AU251" s="23" t="s">
        <v>152</v>
      </c>
      <c r="AY251" s="23" t="s">
        <v>139</v>
      </c>
      <c r="BE251" s="203">
        <f>IF(N251="základní",J251,0)</f>
        <v>0</v>
      </c>
      <c r="BF251" s="203">
        <f>IF(N251="snížená",J251,0)</f>
        <v>0</v>
      </c>
      <c r="BG251" s="203">
        <f>IF(N251="zákl. přenesená",J251,0)</f>
        <v>0</v>
      </c>
      <c r="BH251" s="203">
        <f>IF(N251="sníž. přenesená",J251,0)</f>
        <v>0</v>
      </c>
      <c r="BI251" s="203">
        <f>IF(N251="nulová",J251,0)</f>
        <v>0</v>
      </c>
      <c r="BJ251" s="23" t="s">
        <v>24</v>
      </c>
      <c r="BK251" s="203">
        <f>ROUND(I251*H251,2)</f>
        <v>0</v>
      </c>
      <c r="BL251" s="23" t="s">
        <v>158</v>
      </c>
      <c r="BM251" s="23" t="s">
        <v>524</v>
      </c>
    </row>
    <row r="252" spans="2:65" s="11" customFormat="1" ht="13.5">
      <c r="B252" s="204"/>
      <c r="C252" s="205"/>
      <c r="D252" s="206" t="s">
        <v>156</v>
      </c>
      <c r="E252" s="205"/>
      <c r="F252" s="208" t="s">
        <v>525</v>
      </c>
      <c r="G252" s="205"/>
      <c r="H252" s="209">
        <v>103.294</v>
      </c>
      <c r="I252" s="210"/>
      <c r="J252" s="205"/>
      <c r="K252" s="205"/>
      <c r="L252" s="211"/>
      <c r="M252" s="212"/>
      <c r="N252" s="213"/>
      <c r="O252" s="213"/>
      <c r="P252" s="213"/>
      <c r="Q252" s="213"/>
      <c r="R252" s="213"/>
      <c r="S252" s="213"/>
      <c r="T252" s="214"/>
      <c r="AT252" s="215" t="s">
        <v>156</v>
      </c>
      <c r="AU252" s="215" t="s">
        <v>152</v>
      </c>
      <c r="AV252" s="11" t="s">
        <v>83</v>
      </c>
      <c r="AW252" s="11" t="s">
        <v>6</v>
      </c>
      <c r="AX252" s="11" t="s">
        <v>24</v>
      </c>
      <c r="AY252" s="215" t="s">
        <v>139</v>
      </c>
    </row>
    <row r="253" spans="2:65" s="1" customFormat="1" ht="22.5" customHeight="1">
      <c r="B253" s="40"/>
      <c r="C253" s="192" t="s">
        <v>526</v>
      </c>
      <c r="D253" s="192" t="s">
        <v>142</v>
      </c>
      <c r="E253" s="193" t="s">
        <v>527</v>
      </c>
      <c r="F253" s="194" t="s">
        <v>528</v>
      </c>
      <c r="G253" s="195" t="s">
        <v>243</v>
      </c>
      <c r="H253" s="196">
        <v>21.8</v>
      </c>
      <c r="I253" s="197"/>
      <c r="J253" s="198">
        <f>ROUND(I253*H253,2)</f>
        <v>0</v>
      </c>
      <c r="K253" s="194" t="s">
        <v>146</v>
      </c>
      <c r="L253" s="60"/>
      <c r="M253" s="199" t="s">
        <v>22</v>
      </c>
      <c r="N253" s="200" t="s">
        <v>45</v>
      </c>
      <c r="O253" s="41"/>
      <c r="P253" s="201">
        <f>O253*H253</f>
        <v>0</v>
      </c>
      <c r="Q253" s="201">
        <v>0</v>
      </c>
      <c r="R253" s="201">
        <f>Q253*H253</f>
        <v>0</v>
      </c>
      <c r="S253" s="201">
        <v>0</v>
      </c>
      <c r="T253" s="202">
        <f>S253*H253</f>
        <v>0</v>
      </c>
      <c r="AR253" s="23" t="s">
        <v>158</v>
      </c>
      <c r="AT253" s="23" t="s">
        <v>142</v>
      </c>
      <c r="AU253" s="23" t="s">
        <v>152</v>
      </c>
      <c r="AY253" s="23" t="s">
        <v>139</v>
      </c>
      <c r="BE253" s="203">
        <f>IF(N253="základní",J253,0)</f>
        <v>0</v>
      </c>
      <c r="BF253" s="203">
        <f>IF(N253="snížená",J253,0)</f>
        <v>0</v>
      </c>
      <c r="BG253" s="203">
        <f>IF(N253="zákl. přenesená",J253,0)</f>
        <v>0</v>
      </c>
      <c r="BH253" s="203">
        <f>IF(N253="sníž. přenesená",J253,0)</f>
        <v>0</v>
      </c>
      <c r="BI253" s="203">
        <f>IF(N253="nulová",J253,0)</f>
        <v>0</v>
      </c>
      <c r="BJ253" s="23" t="s">
        <v>24</v>
      </c>
      <c r="BK253" s="203">
        <f>ROUND(I253*H253,2)</f>
        <v>0</v>
      </c>
      <c r="BL253" s="23" t="s">
        <v>158</v>
      </c>
      <c r="BM253" s="23" t="s">
        <v>529</v>
      </c>
    </row>
    <row r="254" spans="2:65" s="1" customFormat="1" ht="27">
      <c r="B254" s="40"/>
      <c r="C254" s="62"/>
      <c r="D254" s="222" t="s">
        <v>203</v>
      </c>
      <c r="E254" s="62"/>
      <c r="F254" s="223" t="s">
        <v>530</v>
      </c>
      <c r="G254" s="62"/>
      <c r="H254" s="62"/>
      <c r="I254" s="162"/>
      <c r="J254" s="62"/>
      <c r="K254" s="62"/>
      <c r="L254" s="60"/>
      <c r="M254" s="221"/>
      <c r="N254" s="41"/>
      <c r="O254" s="41"/>
      <c r="P254" s="41"/>
      <c r="Q254" s="41"/>
      <c r="R254" s="41"/>
      <c r="S254" s="41"/>
      <c r="T254" s="77"/>
      <c r="AT254" s="23" t="s">
        <v>203</v>
      </c>
      <c r="AU254" s="23" t="s">
        <v>152</v>
      </c>
    </row>
    <row r="255" spans="2:65" s="10" customFormat="1" ht="29.85" customHeight="1">
      <c r="B255" s="175"/>
      <c r="C255" s="176"/>
      <c r="D255" s="189" t="s">
        <v>73</v>
      </c>
      <c r="E255" s="190" t="s">
        <v>182</v>
      </c>
      <c r="F255" s="190" t="s">
        <v>531</v>
      </c>
      <c r="G255" s="176"/>
      <c r="H255" s="176"/>
      <c r="I255" s="179"/>
      <c r="J255" s="191">
        <f>BK255</f>
        <v>0</v>
      </c>
      <c r="K255" s="176"/>
      <c r="L255" s="181"/>
      <c r="M255" s="182"/>
      <c r="N255" s="183"/>
      <c r="O255" s="183"/>
      <c r="P255" s="184">
        <f>SUM(P256:P270)</f>
        <v>0</v>
      </c>
      <c r="Q255" s="183"/>
      <c r="R255" s="184">
        <f>SUM(R256:R270)</f>
        <v>5.7155799999999992</v>
      </c>
      <c r="S255" s="183"/>
      <c r="T255" s="185">
        <f>SUM(T256:T270)</f>
        <v>0</v>
      </c>
      <c r="AR255" s="186" t="s">
        <v>24</v>
      </c>
      <c r="AT255" s="187" t="s">
        <v>73</v>
      </c>
      <c r="AU255" s="187" t="s">
        <v>24</v>
      </c>
      <c r="AY255" s="186" t="s">
        <v>139</v>
      </c>
      <c r="BK255" s="188">
        <f>SUM(BK256:BK270)</f>
        <v>0</v>
      </c>
    </row>
    <row r="256" spans="2:65" s="1" customFormat="1" ht="22.5" customHeight="1">
      <c r="B256" s="40"/>
      <c r="C256" s="192" t="s">
        <v>532</v>
      </c>
      <c r="D256" s="192" t="s">
        <v>142</v>
      </c>
      <c r="E256" s="193" t="s">
        <v>533</v>
      </c>
      <c r="F256" s="194" t="s">
        <v>534</v>
      </c>
      <c r="G256" s="195" t="s">
        <v>207</v>
      </c>
      <c r="H256" s="196">
        <v>1</v>
      </c>
      <c r="I256" s="197"/>
      <c r="J256" s="198">
        <f>ROUND(I256*H256,2)</f>
        <v>0</v>
      </c>
      <c r="K256" s="194" t="s">
        <v>146</v>
      </c>
      <c r="L256" s="60"/>
      <c r="M256" s="199" t="s">
        <v>22</v>
      </c>
      <c r="N256" s="200" t="s">
        <v>45</v>
      </c>
      <c r="O256" s="41"/>
      <c r="P256" s="201">
        <f>O256*H256</f>
        <v>0</v>
      </c>
      <c r="Q256" s="201">
        <v>2.6148799999999999</v>
      </c>
      <c r="R256" s="201">
        <f>Q256*H256</f>
        <v>2.6148799999999999</v>
      </c>
      <c r="S256" s="201">
        <v>0</v>
      </c>
      <c r="T256" s="202">
        <f>S256*H256</f>
        <v>0</v>
      </c>
      <c r="AR256" s="23" t="s">
        <v>158</v>
      </c>
      <c r="AT256" s="23" t="s">
        <v>142</v>
      </c>
      <c r="AU256" s="23" t="s">
        <v>83</v>
      </c>
      <c r="AY256" s="23" t="s">
        <v>139</v>
      </c>
      <c r="BE256" s="203">
        <f>IF(N256="základní",J256,0)</f>
        <v>0</v>
      </c>
      <c r="BF256" s="203">
        <f>IF(N256="snížená",J256,0)</f>
        <v>0</v>
      </c>
      <c r="BG256" s="203">
        <f>IF(N256="zákl. přenesená",J256,0)</f>
        <v>0</v>
      </c>
      <c r="BH256" s="203">
        <f>IF(N256="sníž. přenesená",J256,0)</f>
        <v>0</v>
      </c>
      <c r="BI256" s="203">
        <f>IF(N256="nulová",J256,0)</f>
        <v>0</v>
      </c>
      <c r="BJ256" s="23" t="s">
        <v>24</v>
      </c>
      <c r="BK256" s="203">
        <f>ROUND(I256*H256,2)</f>
        <v>0</v>
      </c>
      <c r="BL256" s="23" t="s">
        <v>158</v>
      </c>
      <c r="BM256" s="23" t="s">
        <v>535</v>
      </c>
    </row>
    <row r="257" spans="2:65" s="1" customFormat="1" ht="108">
      <c r="B257" s="40"/>
      <c r="C257" s="62"/>
      <c r="D257" s="206" t="s">
        <v>203</v>
      </c>
      <c r="E257" s="62"/>
      <c r="F257" s="220" t="s">
        <v>536</v>
      </c>
      <c r="G257" s="62"/>
      <c r="H257" s="62"/>
      <c r="I257" s="162"/>
      <c r="J257" s="62"/>
      <c r="K257" s="62"/>
      <c r="L257" s="60"/>
      <c r="M257" s="221"/>
      <c r="N257" s="41"/>
      <c r="O257" s="41"/>
      <c r="P257" s="41"/>
      <c r="Q257" s="41"/>
      <c r="R257" s="41"/>
      <c r="S257" s="41"/>
      <c r="T257" s="77"/>
      <c r="AT257" s="23" t="s">
        <v>203</v>
      </c>
      <c r="AU257" s="23" t="s">
        <v>83</v>
      </c>
    </row>
    <row r="258" spans="2:65" s="1" customFormat="1" ht="22.5" customHeight="1">
      <c r="B258" s="40"/>
      <c r="C258" s="249" t="s">
        <v>537</v>
      </c>
      <c r="D258" s="249" t="s">
        <v>309</v>
      </c>
      <c r="E258" s="250" t="s">
        <v>538</v>
      </c>
      <c r="F258" s="251" t="s">
        <v>539</v>
      </c>
      <c r="G258" s="252" t="s">
        <v>363</v>
      </c>
      <c r="H258" s="253">
        <v>1</v>
      </c>
      <c r="I258" s="254"/>
      <c r="J258" s="255">
        <f>ROUND(I258*H258,2)</f>
        <v>0</v>
      </c>
      <c r="K258" s="251" t="s">
        <v>22</v>
      </c>
      <c r="L258" s="256"/>
      <c r="M258" s="257" t="s">
        <v>22</v>
      </c>
      <c r="N258" s="258" t="s">
        <v>45</v>
      </c>
      <c r="O258" s="41"/>
      <c r="P258" s="201">
        <f>O258*H258</f>
        <v>0</v>
      </c>
      <c r="Q258" s="201">
        <v>0</v>
      </c>
      <c r="R258" s="201">
        <f>Q258*H258</f>
        <v>0</v>
      </c>
      <c r="S258" s="201">
        <v>0</v>
      </c>
      <c r="T258" s="202">
        <f>S258*H258</f>
        <v>0</v>
      </c>
      <c r="AR258" s="23" t="s">
        <v>182</v>
      </c>
      <c r="AT258" s="23" t="s">
        <v>309</v>
      </c>
      <c r="AU258" s="23" t="s">
        <v>83</v>
      </c>
      <c r="AY258" s="23" t="s">
        <v>139</v>
      </c>
      <c r="BE258" s="203">
        <f>IF(N258="základní",J258,0)</f>
        <v>0</v>
      </c>
      <c r="BF258" s="203">
        <f>IF(N258="snížená",J258,0)</f>
        <v>0</v>
      </c>
      <c r="BG258" s="203">
        <f>IF(N258="zákl. přenesená",J258,0)</f>
        <v>0</v>
      </c>
      <c r="BH258" s="203">
        <f>IF(N258="sníž. přenesená",J258,0)</f>
        <v>0</v>
      </c>
      <c r="BI258" s="203">
        <f>IF(N258="nulová",J258,0)</f>
        <v>0</v>
      </c>
      <c r="BJ258" s="23" t="s">
        <v>24</v>
      </c>
      <c r="BK258" s="203">
        <f>ROUND(I258*H258,2)</f>
        <v>0</v>
      </c>
      <c r="BL258" s="23" t="s">
        <v>158</v>
      </c>
      <c r="BM258" s="23" t="s">
        <v>540</v>
      </c>
    </row>
    <row r="259" spans="2:65" s="1" customFormat="1" ht="22.5" customHeight="1">
      <c r="B259" s="40"/>
      <c r="C259" s="249" t="s">
        <v>541</v>
      </c>
      <c r="D259" s="249" t="s">
        <v>309</v>
      </c>
      <c r="E259" s="250" t="s">
        <v>542</v>
      </c>
      <c r="F259" s="251" t="s">
        <v>543</v>
      </c>
      <c r="G259" s="252" t="s">
        <v>363</v>
      </c>
      <c r="H259" s="253">
        <v>1</v>
      </c>
      <c r="I259" s="254"/>
      <c r="J259" s="255">
        <f>ROUND(I259*H259,2)</f>
        <v>0</v>
      </c>
      <c r="K259" s="251" t="s">
        <v>22</v>
      </c>
      <c r="L259" s="256"/>
      <c r="M259" s="257" t="s">
        <v>22</v>
      </c>
      <c r="N259" s="258" t="s">
        <v>45</v>
      </c>
      <c r="O259" s="41"/>
      <c r="P259" s="201">
        <f>O259*H259</f>
        <v>0</v>
      </c>
      <c r="Q259" s="201">
        <v>0</v>
      </c>
      <c r="R259" s="201">
        <f>Q259*H259</f>
        <v>0</v>
      </c>
      <c r="S259" s="201">
        <v>0</v>
      </c>
      <c r="T259" s="202">
        <f>S259*H259</f>
        <v>0</v>
      </c>
      <c r="AR259" s="23" t="s">
        <v>182</v>
      </c>
      <c r="AT259" s="23" t="s">
        <v>309</v>
      </c>
      <c r="AU259" s="23" t="s">
        <v>83</v>
      </c>
      <c r="AY259" s="23" t="s">
        <v>139</v>
      </c>
      <c r="BE259" s="203">
        <f>IF(N259="základní",J259,0)</f>
        <v>0</v>
      </c>
      <c r="BF259" s="203">
        <f>IF(N259="snížená",J259,0)</f>
        <v>0</v>
      </c>
      <c r="BG259" s="203">
        <f>IF(N259="zákl. přenesená",J259,0)</f>
        <v>0</v>
      </c>
      <c r="BH259" s="203">
        <f>IF(N259="sníž. přenesená",J259,0)</f>
        <v>0</v>
      </c>
      <c r="BI259" s="203">
        <f>IF(N259="nulová",J259,0)</f>
        <v>0</v>
      </c>
      <c r="BJ259" s="23" t="s">
        <v>24</v>
      </c>
      <c r="BK259" s="203">
        <f>ROUND(I259*H259,2)</f>
        <v>0</v>
      </c>
      <c r="BL259" s="23" t="s">
        <v>158</v>
      </c>
      <c r="BM259" s="23" t="s">
        <v>544</v>
      </c>
    </row>
    <row r="260" spans="2:65" s="1" customFormat="1" ht="22.5" customHeight="1">
      <c r="B260" s="40"/>
      <c r="C260" s="249" t="s">
        <v>545</v>
      </c>
      <c r="D260" s="249" t="s">
        <v>309</v>
      </c>
      <c r="E260" s="250" t="s">
        <v>546</v>
      </c>
      <c r="F260" s="251" t="s">
        <v>547</v>
      </c>
      <c r="G260" s="252" t="s">
        <v>363</v>
      </c>
      <c r="H260" s="253">
        <v>1</v>
      </c>
      <c r="I260" s="254"/>
      <c r="J260" s="255">
        <f>ROUND(I260*H260,2)</f>
        <v>0</v>
      </c>
      <c r="K260" s="251" t="s">
        <v>22</v>
      </c>
      <c r="L260" s="256"/>
      <c r="M260" s="257" t="s">
        <v>22</v>
      </c>
      <c r="N260" s="258" t="s">
        <v>45</v>
      </c>
      <c r="O260" s="41"/>
      <c r="P260" s="201">
        <f>O260*H260</f>
        <v>0</v>
      </c>
      <c r="Q260" s="201">
        <v>0</v>
      </c>
      <c r="R260" s="201">
        <f>Q260*H260</f>
        <v>0</v>
      </c>
      <c r="S260" s="201">
        <v>0</v>
      </c>
      <c r="T260" s="202">
        <f>S260*H260</f>
        <v>0</v>
      </c>
      <c r="AR260" s="23" t="s">
        <v>182</v>
      </c>
      <c r="AT260" s="23" t="s">
        <v>309</v>
      </c>
      <c r="AU260" s="23" t="s">
        <v>83</v>
      </c>
      <c r="AY260" s="23" t="s">
        <v>139</v>
      </c>
      <c r="BE260" s="203">
        <f>IF(N260="základní",J260,0)</f>
        <v>0</v>
      </c>
      <c r="BF260" s="203">
        <f>IF(N260="snížená",J260,0)</f>
        <v>0</v>
      </c>
      <c r="BG260" s="203">
        <f>IF(N260="zákl. přenesená",J260,0)</f>
        <v>0</v>
      </c>
      <c r="BH260" s="203">
        <f>IF(N260="sníž. přenesená",J260,0)</f>
        <v>0</v>
      </c>
      <c r="BI260" s="203">
        <f>IF(N260="nulová",J260,0)</f>
        <v>0</v>
      </c>
      <c r="BJ260" s="23" t="s">
        <v>24</v>
      </c>
      <c r="BK260" s="203">
        <f>ROUND(I260*H260,2)</f>
        <v>0</v>
      </c>
      <c r="BL260" s="23" t="s">
        <v>158</v>
      </c>
      <c r="BM260" s="23" t="s">
        <v>548</v>
      </c>
    </row>
    <row r="261" spans="2:65" s="1" customFormat="1" ht="22.5" customHeight="1">
      <c r="B261" s="40"/>
      <c r="C261" s="249" t="s">
        <v>549</v>
      </c>
      <c r="D261" s="249" t="s">
        <v>309</v>
      </c>
      <c r="E261" s="250" t="s">
        <v>550</v>
      </c>
      <c r="F261" s="251" t="s">
        <v>551</v>
      </c>
      <c r="G261" s="252" t="s">
        <v>363</v>
      </c>
      <c r="H261" s="253">
        <v>1</v>
      </c>
      <c r="I261" s="254"/>
      <c r="J261" s="255">
        <f>ROUND(I261*H261,2)</f>
        <v>0</v>
      </c>
      <c r="K261" s="251" t="s">
        <v>22</v>
      </c>
      <c r="L261" s="256"/>
      <c r="M261" s="257" t="s">
        <v>22</v>
      </c>
      <c r="N261" s="258" t="s">
        <v>45</v>
      </c>
      <c r="O261" s="41"/>
      <c r="P261" s="201">
        <f>O261*H261</f>
        <v>0</v>
      </c>
      <c r="Q261" s="201">
        <v>0</v>
      </c>
      <c r="R261" s="201">
        <f>Q261*H261</f>
        <v>0</v>
      </c>
      <c r="S261" s="201">
        <v>0</v>
      </c>
      <c r="T261" s="202">
        <f>S261*H261</f>
        <v>0</v>
      </c>
      <c r="AR261" s="23" t="s">
        <v>182</v>
      </c>
      <c r="AT261" s="23" t="s">
        <v>309</v>
      </c>
      <c r="AU261" s="23" t="s">
        <v>83</v>
      </c>
      <c r="AY261" s="23" t="s">
        <v>139</v>
      </c>
      <c r="BE261" s="203">
        <f>IF(N261="základní",J261,0)</f>
        <v>0</v>
      </c>
      <c r="BF261" s="203">
        <f>IF(N261="snížená",J261,0)</f>
        <v>0</v>
      </c>
      <c r="BG261" s="203">
        <f>IF(N261="zákl. přenesená",J261,0)</f>
        <v>0</v>
      </c>
      <c r="BH261" s="203">
        <f>IF(N261="sníž. přenesená",J261,0)</f>
        <v>0</v>
      </c>
      <c r="BI261" s="203">
        <f>IF(N261="nulová",J261,0)</f>
        <v>0</v>
      </c>
      <c r="BJ261" s="23" t="s">
        <v>24</v>
      </c>
      <c r="BK261" s="203">
        <f>ROUND(I261*H261,2)</f>
        <v>0</v>
      </c>
      <c r="BL261" s="23" t="s">
        <v>158</v>
      </c>
      <c r="BM261" s="23" t="s">
        <v>552</v>
      </c>
    </row>
    <row r="262" spans="2:65" s="1" customFormat="1" ht="22.5" customHeight="1">
      <c r="B262" s="40"/>
      <c r="C262" s="192" t="s">
        <v>553</v>
      </c>
      <c r="D262" s="192" t="s">
        <v>142</v>
      </c>
      <c r="E262" s="193" t="s">
        <v>554</v>
      </c>
      <c r="F262" s="194" t="s">
        <v>555</v>
      </c>
      <c r="G262" s="195" t="s">
        <v>207</v>
      </c>
      <c r="H262" s="196">
        <v>3</v>
      </c>
      <c r="I262" s="197"/>
      <c r="J262" s="198">
        <f>ROUND(I262*H262,2)</f>
        <v>0</v>
      </c>
      <c r="K262" s="194" t="s">
        <v>146</v>
      </c>
      <c r="L262" s="60"/>
      <c r="M262" s="199" t="s">
        <v>22</v>
      </c>
      <c r="N262" s="200" t="s">
        <v>45</v>
      </c>
      <c r="O262" s="41"/>
      <c r="P262" s="201">
        <f>O262*H262</f>
        <v>0</v>
      </c>
      <c r="Q262" s="201">
        <v>0.34089999999999998</v>
      </c>
      <c r="R262" s="201">
        <f>Q262*H262</f>
        <v>1.0226999999999999</v>
      </c>
      <c r="S262" s="201">
        <v>0</v>
      </c>
      <c r="T262" s="202">
        <f>S262*H262</f>
        <v>0</v>
      </c>
      <c r="AR262" s="23" t="s">
        <v>158</v>
      </c>
      <c r="AT262" s="23" t="s">
        <v>142</v>
      </c>
      <c r="AU262" s="23" t="s">
        <v>83</v>
      </c>
      <c r="AY262" s="23" t="s">
        <v>139</v>
      </c>
      <c r="BE262" s="203">
        <f>IF(N262="základní",J262,0)</f>
        <v>0</v>
      </c>
      <c r="BF262" s="203">
        <f>IF(N262="snížená",J262,0)</f>
        <v>0</v>
      </c>
      <c r="BG262" s="203">
        <f>IF(N262="zákl. přenesená",J262,0)</f>
        <v>0</v>
      </c>
      <c r="BH262" s="203">
        <f>IF(N262="sníž. přenesená",J262,0)</f>
        <v>0</v>
      </c>
      <c r="BI262" s="203">
        <f>IF(N262="nulová",J262,0)</f>
        <v>0</v>
      </c>
      <c r="BJ262" s="23" t="s">
        <v>24</v>
      </c>
      <c r="BK262" s="203">
        <f>ROUND(I262*H262,2)</f>
        <v>0</v>
      </c>
      <c r="BL262" s="23" t="s">
        <v>158</v>
      </c>
      <c r="BM262" s="23" t="s">
        <v>556</v>
      </c>
    </row>
    <row r="263" spans="2:65" s="1" customFormat="1" ht="108">
      <c r="B263" s="40"/>
      <c r="C263" s="62"/>
      <c r="D263" s="206" t="s">
        <v>203</v>
      </c>
      <c r="E263" s="62"/>
      <c r="F263" s="220" t="s">
        <v>557</v>
      </c>
      <c r="G263" s="62"/>
      <c r="H263" s="62"/>
      <c r="I263" s="162"/>
      <c r="J263" s="62"/>
      <c r="K263" s="62"/>
      <c r="L263" s="60"/>
      <c r="M263" s="221"/>
      <c r="N263" s="41"/>
      <c r="O263" s="41"/>
      <c r="P263" s="41"/>
      <c r="Q263" s="41"/>
      <c r="R263" s="41"/>
      <c r="S263" s="41"/>
      <c r="T263" s="77"/>
      <c r="AT263" s="23" t="s">
        <v>203</v>
      </c>
      <c r="AU263" s="23" t="s">
        <v>83</v>
      </c>
    </row>
    <row r="264" spans="2:65" s="1" customFormat="1" ht="22.5" customHeight="1">
      <c r="B264" s="40"/>
      <c r="C264" s="249" t="s">
        <v>558</v>
      </c>
      <c r="D264" s="249" t="s">
        <v>309</v>
      </c>
      <c r="E264" s="250" t="s">
        <v>559</v>
      </c>
      <c r="F264" s="251" t="s">
        <v>560</v>
      </c>
      <c r="G264" s="252" t="s">
        <v>207</v>
      </c>
      <c r="H264" s="253">
        <v>3</v>
      </c>
      <c r="I264" s="254"/>
      <c r="J264" s="255">
        <f t="shared" ref="J264:J270" si="0">ROUND(I264*H264,2)</f>
        <v>0</v>
      </c>
      <c r="K264" s="251" t="s">
        <v>146</v>
      </c>
      <c r="L264" s="256"/>
      <c r="M264" s="257" t="s">
        <v>22</v>
      </c>
      <c r="N264" s="258" t="s">
        <v>45</v>
      </c>
      <c r="O264" s="41"/>
      <c r="P264" s="201">
        <f t="shared" ref="P264:P270" si="1">O264*H264</f>
        <v>0</v>
      </c>
      <c r="Q264" s="201">
        <v>8.6999999999999994E-2</v>
      </c>
      <c r="R264" s="201">
        <f t="shared" ref="R264:R270" si="2">Q264*H264</f>
        <v>0.26100000000000001</v>
      </c>
      <c r="S264" s="201">
        <v>0</v>
      </c>
      <c r="T264" s="202">
        <f t="shared" ref="T264:T270" si="3">S264*H264</f>
        <v>0</v>
      </c>
      <c r="AR264" s="23" t="s">
        <v>182</v>
      </c>
      <c r="AT264" s="23" t="s">
        <v>309</v>
      </c>
      <c r="AU264" s="23" t="s">
        <v>83</v>
      </c>
      <c r="AY264" s="23" t="s">
        <v>139</v>
      </c>
      <c r="BE264" s="203">
        <f t="shared" ref="BE264:BE270" si="4">IF(N264="základní",J264,0)</f>
        <v>0</v>
      </c>
      <c r="BF264" s="203">
        <f t="shared" ref="BF264:BF270" si="5">IF(N264="snížená",J264,0)</f>
        <v>0</v>
      </c>
      <c r="BG264" s="203">
        <f t="shared" ref="BG264:BG270" si="6">IF(N264="zákl. přenesená",J264,0)</f>
        <v>0</v>
      </c>
      <c r="BH264" s="203">
        <f t="shared" ref="BH264:BH270" si="7">IF(N264="sníž. přenesená",J264,0)</f>
        <v>0</v>
      </c>
      <c r="BI264" s="203">
        <f t="shared" ref="BI264:BI270" si="8">IF(N264="nulová",J264,0)</f>
        <v>0</v>
      </c>
      <c r="BJ264" s="23" t="s">
        <v>24</v>
      </c>
      <c r="BK264" s="203">
        <f t="shared" ref="BK264:BK270" si="9">ROUND(I264*H264,2)</f>
        <v>0</v>
      </c>
      <c r="BL264" s="23" t="s">
        <v>158</v>
      </c>
      <c r="BM264" s="23" t="s">
        <v>561</v>
      </c>
    </row>
    <row r="265" spans="2:65" s="1" customFormat="1" ht="22.5" customHeight="1">
      <c r="B265" s="40"/>
      <c r="C265" s="249" t="s">
        <v>562</v>
      </c>
      <c r="D265" s="249" t="s">
        <v>309</v>
      </c>
      <c r="E265" s="250" t="s">
        <v>563</v>
      </c>
      <c r="F265" s="251" t="s">
        <v>564</v>
      </c>
      <c r="G265" s="252" t="s">
        <v>207</v>
      </c>
      <c r="H265" s="253">
        <v>3</v>
      </c>
      <c r="I265" s="254"/>
      <c r="J265" s="255">
        <f t="shared" si="0"/>
        <v>0</v>
      </c>
      <c r="K265" s="251" t="s">
        <v>146</v>
      </c>
      <c r="L265" s="256"/>
      <c r="M265" s="257" t="s">
        <v>22</v>
      </c>
      <c r="N265" s="258" t="s">
        <v>45</v>
      </c>
      <c r="O265" s="41"/>
      <c r="P265" s="201">
        <f t="shared" si="1"/>
        <v>0</v>
      </c>
      <c r="Q265" s="201">
        <v>0.23200000000000001</v>
      </c>
      <c r="R265" s="201">
        <f t="shared" si="2"/>
        <v>0.69600000000000006</v>
      </c>
      <c r="S265" s="201">
        <v>0</v>
      </c>
      <c r="T265" s="202">
        <f t="shared" si="3"/>
        <v>0</v>
      </c>
      <c r="AR265" s="23" t="s">
        <v>182</v>
      </c>
      <c r="AT265" s="23" t="s">
        <v>309</v>
      </c>
      <c r="AU265" s="23" t="s">
        <v>83</v>
      </c>
      <c r="AY265" s="23" t="s">
        <v>139</v>
      </c>
      <c r="BE265" s="203">
        <f t="shared" si="4"/>
        <v>0</v>
      </c>
      <c r="BF265" s="203">
        <f t="shared" si="5"/>
        <v>0</v>
      </c>
      <c r="BG265" s="203">
        <f t="shared" si="6"/>
        <v>0</v>
      </c>
      <c r="BH265" s="203">
        <f t="shared" si="7"/>
        <v>0</v>
      </c>
      <c r="BI265" s="203">
        <f t="shared" si="8"/>
        <v>0</v>
      </c>
      <c r="BJ265" s="23" t="s">
        <v>24</v>
      </c>
      <c r="BK265" s="203">
        <f t="shared" si="9"/>
        <v>0</v>
      </c>
      <c r="BL265" s="23" t="s">
        <v>158</v>
      </c>
      <c r="BM265" s="23" t="s">
        <v>565</v>
      </c>
    </row>
    <row r="266" spans="2:65" s="1" customFormat="1" ht="22.5" customHeight="1">
      <c r="B266" s="40"/>
      <c r="C266" s="249" t="s">
        <v>566</v>
      </c>
      <c r="D266" s="249" t="s">
        <v>309</v>
      </c>
      <c r="E266" s="250" t="s">
        <v>567</v>
      </c>
      <c r="F266" s="251" t="s">
        <v>568</v>
      </c>
      <c r="G266" s="252" t="s">
        <v>207</v>
      </c>
      <c r="H266" s="253">
        <v>3</v>
      </c>
      <c r="I266" s="254"/>
      <c r="J266" s="255">
        <f t="shared" si="0"/>
        <v>0</v>
      </c>
      <c r="K266" s="251" t="s">
        <v>146</v>
      </c>
      <c r="L266" s="256"/>
      <c r="M266" s="257" t="s">
        <v>22</v>
      </c>
      <c r="N266" s="258" t="s">
        <v>45</v>
      </c>
      <c r="O266" s="41"/>
      <c r="P266" s="201">
        <f t="shared" si="1"/>
        <v>0</v>
      </c>
      <c r="Q266" s="201">
        <v>0.10299999999999999</v>
      </c>
      <c r="R266" s="201">
        <f t="shared" si="2"/>
        <v>0.309</v>
      </c>
      <c r="S266" s="201">
        <v>0</v>
      </c>
      <c r="T266" s="202">
        <f t="shared" si="3"/>
        <v>0</v>
      </c>
      <c r="AR266" s="23" t="s">
        <v>182</v>
      </c>
      <c r="AT266" s="23" t="s">
        <v>309</v>
      </c>
      <c r="AU266" s="23" t="s">
        <v>83</v>
      </c>
      <c r="AY266" s="23" t="s">
        <v>139</v>
      </c>
      <c r="BE266" s="203">
        <f t="shared" si="4"/>
        <v>0</v>
      </c>
      <c r="BF266" s="203">
        <f t="shared" si="5"/>
        <v>0</v>
      </c>
      <c r="BG266" s="203">
        <f t="shared" si="6"/>
        <v>0</v>
      </c>
      <c r="BH266" s="203">
        <f t="shared" si="7"/>
        <v>0</v>
      </c>
      <c r="BI266" s="203">
        <f t="shared" si="8"/>
        <v>0</v>
      </c>
      <c r="BJ266" s="23" t="s">
        <v>24</v>
      </c>
      <c r="BK266" s="203">
        <f t="shared" si="9"/>
        <v>0</v>
      </c>
      <c r="BL266" s="23" t="s">
        <v>158</v>
      </c>
      <c r="BM266" s="23" t="s">
        <v>569</v>
      </c>
    </row>
    <row r="267" spans="2:65" s="1" customFormat="1" ht="22.5" customHeight="1">
      <c r="B267" s="40"/>
      <c r="C267" s="249" t="s">
        <v>570</v>
      </c>
      <c r="D267" s="249" t="s">
        <v>309</v>
      </c>
      <c r="E267" s="250" t="s">
        <v>571</v>
      </c>
      <c r="F267" s="251" t="s">
        <v>572</v>
      </c>
      <c r="G267" s="252" t="s">
        <v>207</v>
      </c>
      <c r="H267" s="253">
        <v>3</v>
      </c>
      <c r="I267" s="254"/>
      <c r="J267" s="255">
        <f t="shared" si="0"/>
        <v>0</v>
      </c>
      <c r="K267" s="251" t="s">
        <v>146</v>
      </c>
      <c r="L267" s="256"/>
      <c r="M267" s="257" t="s">
        <v>22</v>
      </c>
      <c r="N267" s="258" t="s">
        <v>45</v>
      </c>
      <c r="O267" s="41"/>
      <c r="P267" s="201">
        <f t="shared" si="1"/>
        <v>0</v>
      </c>
      <c r="Q267" s="201">
        <v>0.17</v>
      </c>
      <c r="R267" s="201">
        <f t="shared" si="2"/>
        <v>0.51</v>
      </c>
      <c r="S267" s="201">
        <v>0</v>
      </c>
      <c r="T267" s="202">
        <f t="shared" si="3"/>
        <v>0</v>
      </c>
      <c r="AR267" s="23" t="s">
        <v>182</v>
      </c>
      <c r="AT267" s="23" t="s">
        <v>309</v>
      </c>
      <c r="AU267" s="23" t="s">
        <v>83</v>
      </c>
      <c r="AY267" s="23" t="s">
        <v>139</v>
      </c>
      <c r="BE267" s="203">
        <f t="shared" si="4"/>
        <v>0</v>
      </c>
      <c r="BF267" s="203">
        <f t="shared" si="5"/>
        <v>0</v>
      </c>
      <c r="BG267" s="203">
        <f t="shared" si="6"/>
        <v>0</v>
      </c>
      <c r="BH267" s="203">
        <f t="shared" si="7"/>
        <v>0</v>
      </c>
      <c r="BI267" s="203">
        <f t="shared" si="8"/>
        <v>0</v>
      </c>
      <c r="BJ267" s="23" t="s">
        <v>24</v>
      </c>
      <c r="BK267" s="203">
        <f t="shared" si="9"/>
        <v>0</v>
      </c>
      <c r="BL267" s="23" t="s">
        <v>158</v>
      </c>
      <c r="BM267" s="23" t="s">
        <v>573</v>
      </c>
    </row>
    <row r="268" spans="2:65" s="1" customFormat="1" ht="22.5" customHeight="1">
      <c r="B268" s="40"/>
      <c r="C268" s="249" t="s">
        <v>574</v>
      </c>
      <c r="D268" s="249" t="s">
        <v>309</v>
      </c>
      <c r="E268" s="250" t="s">
        <v>575</v>
      </c>
      <c r="F268" s="251" t="s">
        <v>576</v>
      </c>
      <c r="G268" s="252" t="s">
        <v>207</v>
      </c>
      <c r="H268" s="253">
        <v>3</v>
      </c>
      <c r="I268" s="254"/>
      <c r="J268" s="255">
        <f t="shared" si="0"/>
        <v>0</v>
      </c>
      <c r="K268" s="251" t="s">
        <v>146</v>
      </c>
      <c r="L268" s="256"/>
      <c r="M268" s="257" t="s">
        <v>22</v>
      </c>
      <c r="N268" s="258" t="s">
        <v>45</v>
      </c>
      <c r="O268" s="41"/>
      <c r="P268" s="201">
        <f t="shared" si="1"/>
        <v>0</v>
      </c>
      <c r="Q268" s="201">
        <v>4.0000000000000001E-3</v>
      </c>
      <c r="R268" s="201">
        <f t="shared" si="2"/>
        <v>1.2E-2</v>
      </c>
      <c r="S268" s="201">
        <v>0</v>
      </c>
      <c r="T268" s="202">
        <f t="shared" si="3"/>
        <v>0</v>
      </c>
      <c r="AR268" s="23" t="s">
        <v>182</v>
      </c>
      <c r="AT268" s="23" t="s">
        <v>309</v>
      </c>
      <c r="AU268" s="23" t="s">
        <v>83</v>
      </c>
      <c r="AY268" s="23" t="s">
        <v>139</v>
      </c>
      <c r="BE268" s="203">
        <f t="shared" si="4"/>
        <v>0</v>
      </c>
      <c r="BF268" s="203">
        <f t="shared" si="5"/>
        <v>0</v>
      </c>
      <c r="BG268" s="203">
        <f t="shared" si="6"/>
        <v>0</v>
      </c>
      <c r="BH268" s="203">
        <f t="shared" si="7"/>
        <v>0</v>
      </c>
      <c r="BI268" s="203">
        <f t="shared" si="8"/>
        <v>0</v>
      </c>
      <c r="BJ268" s="23" t="s">
        <v>24</v>
      </c>
      <c r="BK268" s="203">
        <f t="shared" si="9"/>
        <v>0</v>
      </c>
      <c r="BL268" s="23" t="s">
        <v>158</v>
      </c>
      <c r="BM268" s="23" t="s">
        <v>577</v>
      </c>
    </row>
    <row r="269" spans="2:65" s="1" customFormat="1" ht="22.5" customHeight="1">
      <c r="B269" s="40"/>
      <c r="C269" s="192" t="s">
        <v>578</v>
      </c>
      <c r="D269" s="192" t="s">
        <v>142</v>
      </c>
      <c r="E269" s="193" t="s">
        <v>579</v>
      </c>
      <c r="F269" s="194" t="s">
        <v>580</v>
      </c>
      <c r="G269" s="195" t="s">
        <v>363</v>
      </c>
      <c r="H269" s="196">
        <v>5</v>
      </c>
      <c r="I269" s="197"/>
      <c r="J269" s="198">
        <f t="shared" si="0"/>
        <v>0</v>
      </c>
      <c r="K269" s="194" t="s">
        <v>22</v>
      </c>
      <c r="L269" s="60"/>
      <c r="M269" s="199" t="s">
        <v>22</v>
      </c>
      <c r="N269" s="200" t="s">
        <v>45</v>
      </c>
      <c r="O269" s="41"/>
      <c r="P269" s="201">
        <f t="shared" si="1"/>
        <v>0</v>
      </c>
      <c r="Q269" s="201">
        <v>0</v>
      </c>
      <c r="R269" s="201">
        <f t="shared" si="2"/>
        <v>0</v>
      </c>
      <c r="S269" s="201">
        <v>0</v>
      </c>
      <c r="T269" s="202">
        <f t="shared" si="3"/>
        <v>0</v>
      </c>
      <c r="AR269" s="23" t="s">
        <v>158</v>
      </c>
      <c r="AT269" s="23" t="s">
        <v>142</v>
      </c>
      <c r="AU269" s="23" t="s">
        <v>83</v>
      </c>
      <c r="AY269" s="23" t="s">
        <v>139</v>
      </c>
      <c r="BE269" s="203">
        <f t="shared" si="4"/>
        <v>0</v>
      </c>
      <c r="BF269" s="203">
        <f t="shared" si="5"/>
        <v>0</v>
      </c>
      <c r="BG269" s="203">
        <f t="shared" si="6"/>
        <v>0</v>
      </c>
      <c r="BH269" s="203">
        <f t="shared" si="7"/>
        <v>0</v>
      </c>
      <c r="BI269" s="203">
        <f t="shared" si="8"/>
        <v>0</v>
      </c>
      <c r="BJ269" s="23" t="s">
        <v>24</v>
      </c>
      <c r="BK269" s="203">
        <f t="shared" si="9"/>
        <v>0</v>
      </c>
      <c r="BL269" s="23" t="s">
        <v>158</v>
      </c>
      <c r="BM269" s="23" t="s">
        <v>581</v>
      </c>
    </row>
    <row r="270" spans="2:65" s="1" customFormat="1" ht="22.5" customHeight="1">
      <c r="B270" s="40"/>
      <c r="C270" s="249" t="s">
        <v>582</v>
      </c>
      <c r="D270" s="249" t="s">
        <v>309</v>
      </c>
      <c r="E270" s="250" t="s">
        <v>583</v>
      </c>
      <c r="F270" s="251" t="s">
        <v>584</v>
      </c>
      <c r="G270" s="252" t="s">
        <v>207</v>
      </c>
      <c r="H270" s="253">
        <v>5</v>
      </c>
      <c r="I270" s="254"/>
      <c r="J270" s="255">
        <f t="shared" si="0"/>
        <v>0</v>
      </c>
      <c r="K270" s="251" t="s">
        <v>22</v>
      </c>
      <c r="L270" s="256"/>
      <c r="M270" s="257" t="s">
        <v>22</v>
      </c>
      <c r="N270" s="258" t="s">
        <v>45</v>
      </c>
      <c r="O270" s="41"/>
      <c r="P270" s="201">
        <f t="shared" si="1"/>
        <v>0</v>
      </c>
      <c r="Q270" s="201">
        <v>5.8000000000000003E-2</v>
      </c>
      <c r="R270" s="201">
        <f t="shared" si="2"/>
        <v>0.29000000000000004</v>
      </c>
      <c r="S270" s="201">
        <v>0</v>
      </c>
      <c r="T270" s="202">
        <f t="shared" si="3"/>
        <v>0</v>
      </c>
      <c r="AR270" s="23" t="s">
        <v>182</v>
      </c>
      <c r="AT270" s="23" t="s">
        <v>309</v>
      </c>
      <c r="AU270" s="23" t="s">
        <v>83</v>
      </c>
      <c r="AY270" s="23" t="s">
        <v>139</v>
      </c>
      <c r="BE270" s="203">
        <f t="shared" si="4"/>
        <v>0</v>
      </c>
      <c r="BF270" s="203">
        <f t="shared" si="5"/>
        <v>0</v>
      </c>
      <c r="BG270" s="203">
        <f t="shared" si="6"/>
        <v>0</v>
      </c>
      <c r="BH270" s="203">
        <f t="shared" si="7"/>
        <v>0</v>
      </c>
      <c r="BI270" s="203">
        <f t="shared" si="8"/>
        <v>0</v>
      </c>
      <c r="BJ270" s="23" t="s">
        <v>24</v>
      </c>
      <c r="BK270" s="203">
        <f t="shared" si="9"/>
        <v>0</v>
      </c>
      <c r="BL270" s="23" t="s">
        <v>158</v>
      </c>
      <c r="BM270" s="23" t="s">
        <v>585</v>
      </c>
    </row>
    <row r="271" spans="2:65" s="10" customFormat="1" ht="29.85" customHeight="1">
      <c r="B271" s="175"/>
      <c r="C271" s="176"/>
      <c r="D271" s="189" t="s">
        <v>73</v>
      </c>
      <c r="E271" s="190" t="s">
        <v>164</v>
      </c>
      <c r="F271" s="190" t="s">
        <v>586</v>
      </c>
      <c r="G271" s="176"/>
      <c r="H271" s="176"/>
      <c r="I271" s="179"/>
      <c r="J271" s="191">
        <f>BK271</f>
        <v>0</v>
      </c>
      <c r="K271" s="176"/>
      <c r="L271" s="181"/>
      <c r="M271" s="182"/>
      <c r="N271" s="183"/>
      <c r="O271" s="183"/>
      <c r="P271" s="184">
        <f>SUM(P272:P280)</f>
        <v>0</v>
      </c>
      <c r="Q271" s="183"/>
      <c r="R271" s="184">
        <f>SUM(R272:R280)</f>
        <v>3.9984289999999998</v>
      </c>
      <c r="S271" s="183"/>
      <c r="T271" s="185">
        <f>SUM(T272:T280)</f>
        <v>0</v>
      </c>
      <c r="AR271" s="186" t="s">
        <v>24</v>
      </c>
      <c r="AT271" s="187" t="s">
        <v>73</v>
      </c>
      <c r="AU271" s="187" t="s">
        <v>24</v>
      </c>
      <c r="AY271" s="186" t="s">
        <v>139</v>
      </c>
      <c r="BK271" s="188">
        <f>SUM(BK272:BK280)</f>
        <v>0</v>
      </c>
    </row>
    <row r="272" spans="2:65" s="1" customFormat="1" ht="44.25" customHeight="1">
      <c r="B272" s="40"/>
      <c r="C272" s="192" t="s">
        <v>587</v>
      </c>
      <c r="D272" s="192" t="s">
        <v>142</v>
      </c>
      <c r="E272" s="193" t="s">
        <v>588</v>
      </c>
      <c r="F272" s="194" t="s">
        <v>589</v>
      </c>
      <c r="G272" s="195" t="s">
        <v>243</v>
      </c>
      <c r="H272" s="196">
        <v>21.8</v>
      </c>
      <c r="I272" s="197"/>
      <c r="J272" s="198">
        <f>ROUND(I272*H272,2)</f>
        <v>0</v>
      </c>
      <c r="K272" s="194" t="s">
        <v>146</v>
      </c>
      <c r="L272" s="60"/>
      <c r="M272" s="199" t="s">
        <v>22</v>
      </c>
      <c r="N272" s="200" t="s">
        <v>45</v>
      </c>
      <c r="O272" s="41"/>
      <c r="P272" s="201">
        <f>O272*H272</f>
        <v>0</v>
      </c>
      <c r="Q272" s="201">
        <v>5.0000000000000001E-4</v>
      </c>
      <c r="R272" s="201">
        <f>Q272*H272</f>
        <v>1.09E-2</v>
      </c>
      <c r="S272" s="201">
        <v>0</v>
      </c>
      <c r="T272" s="202">
        <f>S272*H272</f>
        <v>0</v>
      </c>
      <c r="AR272" s="23" t="s">
        <v>158</v>
      </c>
      <c r="AT272" s="23" t="s">
        <v>142</v>
      </c>
      <c r="AU272" s="23" t="s">
        <v>83</v>
      </c>
      <c r="AY272" s="23" t="s">
        <v>139</v>
      </c>
      <c r="BE272" s="203">
        <f>IF(N272="základní",J272,0)</f>
        <v>0</v>
      </c>
      <c r="BF272" s="203">
        <f>IF(N272="snížená",J272,0)</f>
        <v>0</v>
      </c>
      <c r="BG272" s="203">
        <f>IF(N272="zákl. přenesená",J272,0)</f>
        <v>0</v>
      </c>
      <c r="BH272" s="203">
        <f>IF(N272="sníž. přenesená",J272,0)</f>
        <v>0</v>
      </c>
      <c r="BI272" s="203">
        <f>IF(N272="nulová",J272,0)</f>
        <v>0</v>
      </c>
      <c r="BJ272" s="23" t="s">
        <v>24</v>
      </c>
      <c r="BK272" s="203">
        <f>ROUND(I272*H272,2)</f>
        <v>0</v>
      </c>
      <c r="BL272" s="23" t="s">
        <v>158</v>
      </c>
      <c r="BM272" s="23" t="s">
        <v>590</v>
      </c>
    </row>
    <row r="273" spans="2:65" s="1" customFormat="1" ht="40.5">
      <c r="B273" s="40"/>
      <c r="C273" s="62"/>
      <c r="D273" s="206" t="s">
        <v>203</v>
      </c>
      <c r="E273" s="62"/>
      <c r="F273" s="220" t="s">
        <v>591</v>
      </c>
      <c r="G273" s="62"/>
      <c r="H273" s="62"/>
      <c r="I273" s="162"/>
      <c r="J273" s="62"/>
      <c r="K273" s="62"/>
      <c r="L273" s="60"/>
      <c r="M273" s="221"/>
      <c r="N273" s="41"/>
      <c r="O273" s="41"/>
      <c r="P273" s="41"/>
      <c r="Q273" s="41"/>
      <c r="R273" s="41"/>
      <c r="S273" s="41"/>
      <c r="T273" s="77"/>
      <c r="AT273" s="23" t="s">
        <v>203</v>
      </c>
      <c r="AU273" s="23" t="s">
        <v>83</v>
      </c>
    </row>
    <row r="274" spans="2:65" s="1" customFormat="1" ht="22.5" customHeight="1">
      <c r="B274" s="40"/>
      <c r="C274" s="192" t="s">
        <v>592</v>
      </c>
      <c r="D274" s="192" t="s">
        <v>142</v>
      </c>
      <c r="E274" s="193" t="s">
        <v>593</v>
      </c>
      <c r="F274" s="194" t="s">
        <v>594</v>
      </c>
      <c r="G274" s="195" t="s">
        <v>243</v>
      </c>
      <c r="H274" s="196">
        <v>9.1</v>
      </c>
      <c r="I274" s="197"/>
      <c r="J274" s="198">
        <f>ROUND(I274*H274,2)</f>
        <v>0</v>
      </c>
      <c r="K274" s="194" t="s">
        <v>146</v>
      </c>
      <c r="L274" s="60"/>
      <c r="M274" s="199" t="s">
        <v>22</v>
      </c>
      <c r="N274" s="200" t="s">
        <v>45</v>
      </c>
      <c r="O274" s="41"/>
      <c r="P274" s="201">
        <f>O274*H274</f>
        <v>0</v>
      </c>
      <c r="Q274" s="201">
        <v>0.43819000000000002</v>
      </c>
      <c r="R274" s="201">
        <f>Q274*H274</f>
        <v>3.9875289999999999</v>
      </c>
      <c r="S274" s="201">
        <v>0</v>
      </c>
      <c r="T274" s="202">
        <f>S274*H274</f>
        <v>0</v>
      </c>
      <c r="AR274" s="23" t="s">
        <v>158</v>
      </c>
      <c r="AT274" s="23" t="s">
        <v>142</v>
      </c>
      <c r="AU274" s="23" t="s">
        <v>83</v>
      </c>
      <c r="AY274" s="23" t="s">
        <v>139</v>
      </c>
      <c r="BE274" s="203">
        <f>IF(N274="základní",J274,0)</f>
        <v>0</v>
      </c>
      <c r="BF274" s="203">
        <f>IF(N274="snížená",J274,0)</f>
        <v>0</v>
      </c>
      <c r="BG274" s="203">
        <f>IF(N274="zákl. přenesená",J274,0)</f>
        <v>0</v>
      </c>
      <c r="BH274" s="203">
        <f>IF(N274="sníž. přenesená",J274,0)</f>
        <v>0</v>
      </c>
      <c r="BI274" s="203">
        <f>IF(N274="nulová",J274,0)</f>
        <v>0</v>
      </c>
      <c r="BJ274" s="23" t="s">
        <v>24</v>
      </c>
      <c r="BK274" s="203">
        <f>ROUND(I274*H274,2)</f>
        <v>0</v>
      </c>
      <c r="BL274" s="23" t="s">
        <v>158</v>
      </c>
      <c r="BM274" s="23" t="s">
        <v>595</v>
      </c>
    </row>
    <row r="275" spans="2:65" s="1" customFormat="1" ht="54">
      <c r="B275" s="40"/>
      <c r="C275" s="62"/>
      <c r="D275" s="222" t="s">
        <v>203</v>
      </c>
      <c r="E275" s="62"/>
      <c r="F275" s="223" t="s">
        <v>596</v>
      </c>
      <c r="G275" s="62"/>
      <c r="H275" s="62"/>
      <c r="I275" s="162"/>
      <c r="J275" s="62"/>
      <c r="K275" s="62"/>
      <c r="L275" s="60"/>
      <c r="M275" s="221"/>
      <c r="N275" s="41"/>
      <c r="O275" s="41"/>
      <c r="P275" s="41"/>
      <c r="Q275" s="41"/>
      <c r="R275" s="41"/>
      <c r="S275" s="41"/>
      <c r="T275" s="77"/>
      <c r="AT275" s="23" t="s">
        <v>203</v>
      </c>
      <c r="AU275" s="23" t="s">
        <v>83</v>
      </c>
    </row>
    <row r="276" spans="2:65" s="11" customFormat="1" ht="13.5">
      <c r="B276" s="204"/>
      <c r="C276" s="205"/>
      <c r="D276" s="206" t="s">
        <v>156</v>
      </c>
      <c r="E276" s="207" t="s">
        <v>22</v>
      </c>
      <c r="F276" s="208" t="s">
        <v>597</v>
      </c>
      <c r="G276" s="205"/>
      <c r="H276" s="209">
        <v>9.1</v>
      </c>
      <c r="I276" s="210"/>
      <c r="J276" s="205"/>
      <c r="K276" s="205"/>
      <c r="L276" s="211"/>
      <c r="M276" s="212"/>
      <c r="N276" s="213"/>
      <c r="O276" s="213"/>
      <c r="P276" s="213"/>
      <c r="Q276" s="213"/>
      <c r="R276" s="213"/>
      <c r="S276" s="213"/>
      <c r="T276" s="214"/>
      <c r="AT276" s="215" t="s">
        <v>156</v>
      </c>
      <c r="AU276" s="215" t="s">
        <v>83</v>
      </c>
      <c r="AV276" s="11" t="s">
        <v>83</v>
      </c>
      <c r="AW276" s="11" t="s">
        <v>37</v>
      </c>
      <c r="AX276" s="11" t="s">
        <v>24</v>
      </c>
      <c r="AY276" s="215" t="s">
        <v>139</v>
      </c>
    </row>
    <row r="277" spans="2:65" s="1" customFormat="1" ht="22.5" customHeight="1">
      <c r="B277" s="40"/>
      <c r="C277" s="249" t="s">
        <v>598</v>
      </c>
      <c r="D277" s="249" t="s">
        <v>309</v>
      </c>
      <c r="E277" s="250" t="s">
        <v>599</v>
      </c>
      <c r="F277" s="251" t="s">
        <v>600</v>
      </c>
      <c r="G277" s="252" t="s">
        <v>243</v>
      </c>
      <c r="H277" s="253">
        <v>9.1</v>
      </c>
      <c r="I277" s="254"/>
      <c r="J277" s="255">
        <f>ROUND(I277*H277,2)</f>
        <v>0</v>
      </c>
      <c r="K277" s="251" t="s">
        <v>22</v>
      </c>
      <c r="L277" s="256"/>
      <c r="M277" s="257" t="s">
        <v>22</v>
      </c>
      <c r="N277" s="258" t="s">
        <v>45</v>
      </c>
      <c r="O277" s="41"/>
      <c r="P277" s="201">
        <f>O277*H277</f>
        <v>0</v>
      </c>
      <c r="Q277" s="201">
        <v>0</v>
      </c>
      <c r="R277" s="201">
        <f>Q277*H277</f>
        <v>0</v>
      </c>
      <c r="S277" s="201">
        <v>0</v>
      </c>
      <c r="T277" s="202">
        <f>S277*H277</f>
        <v>0</v>
      </c>
      <c r="AR277" s="23" t="s">
        <v>182</v>
      </c>
      <c r="AT277" s="23" t="s">
        <v>309</v>
      </c>
      <c r="AU277" s="23" t="s">
        <v>83</v>
      </c>
      <c r="AY277" s="23" t="s">
        <v>139</v>
      </c>
      <c r="BE277" s="203">
        <f>IF(N277="základní",J277,0)</f>
        <v>0</v>
      </c>
      <c r="BF277" s="203">
        <f>IF(N277="snížená",J277,0)</f>
        <v>0</v>
      </c>
      <c r="BG277" s="203">
        <f>IF(N277="zákl. přenesená",J277,0)</f>
        <v>0</v>
      </c>
      <c r="BH277" s="203">
        <f>IF(N277="sníž. přenesená",J277,0)</f>
        <v>0</v>
      </c>
      <c r="BI277" s="203">
        <f>IF(N277="nulová",J277,0)</f>
        <v>0</v>
      </c>
      <c r="BJ277" s="23" t="s">
        <v>24</v>
      </c>
      <c r="BK277" s="203">
        <f>ROUND(I277*H277,2)</f>
        <v>0</v>
      </c>
      <c r="BL277" s="23" t="s">
        <v>158</v>
      </c>
      <c r="BM277" s="23" t="s">
        <v>601</v>
      </c>
    </row>
    <row r="278" spans="2:65" s="1" customFormat="1" ht="22.5" customHeight="1">
      <c r="B278" s="40"/>
      <c r="C278" s="249" t="s">
        <v>602</v>
      </c>
      <c r="D278" s="249" t="s">
        <v>309</v>
      </c>
      <c r="E278" s="250" t="s">
        <v>603</v>
      </c>
      <c r="F278" s="251" t="s">
        <v>604</v>
      </c>
      <c r="G278" s="252" t="s">
        <v>363</v>
      </c>
      <c r="H278" s="253">
        <v>1</v>
      </c>
      <c r="I278" s="254"/>
      <c r="J278" s="255">
        <f>ROUND(I278*H278,2)</f>
        <v>0</v>
      </c>
      <c r="K278" s="251" t="s">
        <v>22</v>
      </c>
      <c r="L278" s="256"/>
      <c r="M278" s="257" t="s">
        <v>22</v>
      </c>
      <c r="N278" s="258" t="s">
        <v>45</v>
      </c>
      <c r="O278" s="41"/>
      <c r="P278" s="201">
        <f>O278*H278</f>
        <v>0</v>
      </c>
      <c r="Q278" s="201">
        <v>0</v>
      </c>
      <c r="R278" s="201">
        <f>Q278*H278</f>
        <v>0</v>
      </c>
      <c r="S278" s="201">
        <v>0</v>
      </c>
      <c r="T278" s="202">
        <f>S278*H278</f>
        <v>0</v>
      </c>
      <c r="AR278" s="23" t="s">
        <v>182</v>
      </c>
      <c r="AT278" s="23" t="s">
        <v>309</v>
      </c>
      <c r="AU278" s="23" t="s">
        <v>83</v>
      </c>
      <c r="AY278" s="23" t="s">
        <v>139</v>
      </c>
      <c r="BE278" s="203">
        <f>IF(N278="základní",J278,0)</f>
        <v>0</v>
      </c>
      <c r="BF278" s="203">
        <f>IF(N278="snížená",J278,0)</f>
        <v>0</v>
      </c>
      <c r="BG278" s="203">
        <f>IF(N278="zákl. přenesená",J278,0)</f>
        <v>0</v>
      </c>
      <c r="BH278" s="203">
        <f>IF(N278="sníž. přenesená",J278,0)</f>
        <v>0</v>
      </c>
      <c r="BI278" s="203">
        <f>IF(N278="nulová",J278,0)</f>
        <v>0</v>
      </c>
      <c r="BJ278" s="23" t="s">
        <v>24</v>
      </c>
      <c r="BK278" s="203">
        <f>ROUND(I278*H278,2)</f>
        <v>0</v>
      </c>
      <c r="BL278" s="23" t="s">
        <v>158</v>
      </c>
      <c r="BM278" s="23" t="s">
        <v>605</v>
      </c>
    </row>
    <row r="279" spans="2:65" s="1" customFormat="1" ht="22.5" customHeight="1">
      <c r="B279" s="40"/>
      <c r="C279" s="249" t="s">
        <v>606</v>
      </c>
      <c r="D279" s="249" t="s">
        <v>309</v>
      </c>
      <c r="E279" s="250" t="s">
        <v>607</v>
      </c>
      <c r="F279" s="251" t="s">
        <v>608</v>
      </c>
      <c r="G279" s="252" t="s">
        <v>243</v>
      </c>
      <c r="H279" s="253">
        <v>9.1</v>
      </c>
      <c r="I279" s="254"/>
      <c r="J279" s="255">
        <f>ROUND(I279*H279,2)</f>
        <v>0</v>
      </c>
      <c r="K279" s="251" t="s">
        <v>22</v>
      </c>
      <c r="L279" s="256"/>
      <c r="M279" s="257" t="s">
        <v>22</v>
      </c>
      <c r="N279" s="258" t="s">
        <v>45</v>
      </c>
      <c r="O279" s="41"/>
      <c r="P279" s="201">
        <f>O279*H279</f>
        <v>0</v>
      </c>
      <c r="Q279" s="201">
        <v>0</v>
      </c>
      <c r="R279" s="201">
        <f>Q279*H279</f>
        <v>0</v>
      </c>
      <c r="S279" s="201">
        <v>0</v>
      </c>
      <c r="T279" s="202">
        <f>S279*H279</f>
        <v>0</v>
      </c>
      <c r="AR279" s="23" t="s">
        <v>182</v>
      </c>
      <c r="AT279" s="23" t="s">
        <v>309</v>
      </c>
      <c r="AU279" s="23" t="s">
        <v>83</v>
      </c>
      <c r="AY279" s="23" t="s">
        <v>139</v>
      </c>
      <c r="BE279" s="203">
        <f>IF(N279="základní",J279,0)</f>
        <v>0</v>
      </c>
      <c r="BF279" s="203">
        <f>IF(N279="snížená",J279,0)</f>
        <v>0</v>
      </c>
      <c r="BG279" s="203">
        <f>IF(N279="zákl. přenesená",J279,0)</f>
        <v>0</v>
      </c>
      <c r="BH279" s="203">
        <f>IF(N279="sníž. přenesená",J279,0)</f>
        <v>0</v>
      </c>
      <c r="BI279" s="203">
        <f>IF(N279="nulová",J279,0)</f>
        <v>0</v>
      </c>
      <c r="BJ279" s="23" t="s">
        <v>24</v>
      </c>
      <c r="BK279" s="203">
        <f>ROUND(I279*H279,2)</f>
        <v>0</v>
      </c>
      <c r="BL279" s="23" t="s">
        <v>158</v>
      </c>
      <c r="BM279" s="23" t="s">
        <v>609</v>
      </c>
    </row>
    <row r="280" spans="2:65" s="1" customFormat="1" ht="22.5" customHeight="1">
      <c r="B280" s="40"/>
      <c r="C280" s="192" t="s">
        <v>610</v>
      </c>
      <c r="D280" s="192" t="s">
        <v>142</v>
      </c>
      <c r="E280" s="193" t="s">
        <v>611</v>
      </c>
      <c r="F280" s="194" t="s">
        <v>612</v>
      </c>
      <c r="G280" s="195" t="s">
        <v>243</v>
      </c>
      <c r="H280" s="196">
        <v>5.6</v>
      </c>
      <c r="I280" s="197"/>
      <c r="J280" s="198">
        <f>ROUND(I280*H280,2)</f>
        <v>0</v>
      </c>
      <c r="K280" s="194" t="s">
        <v>22</v>
      </c>
      <c r="L280" s="60"/>
      <c r="M280" s="199" t="s">
        <v>22</v>
      </c>
      <c r="N280" s="200" t="s">
        <v>45</v>
      </c>
      <c r="O280" s="41"/>
      <c r="P280" s="201">
        <f>O280*H280</f>
        <v>0</v>
      </c>
      <c r="Q280" s="201">
        <v>0</v>
      </c>
      <c r="R280" s="201">
        <f>Q280*H280</f>
        <v>0</v>
      </c>
      <c r="S280" s="201">
        <v>0</v>
      </c>
      <c r="T280" s="202">
        <f>S280*H280</f>
        <v>0</v>
      </c>
      <c r="AR280" s="23" t="s">
        <v>158</v>
      </c>
      <c r="AT280" s="23" t="s">
        <v>142</v>
      </c>
      <c r="AU280" s="23" t="s">
        <v>83</v>
      </c>
      <c r="AY280" s="23" t="s">
        <v>139</v>
      </c>
      <c r="BE280" s="203">
        <f>IF(N280="základní",J280,0)</f>
        <v>0</v>
      </c>
      <c r="BF280" s="203">
        <f>IF(N280="snížená",J280,0)</f>
        <v>0</v>
      </c>
      <c r="BG280" s="203">
        <f>IF(N280="zákl. přenesená",J280,0)</f>
        <v>0</v>
      </c>
      <c r="BH280" s="203">
        <f>IF(N280="sníž. přenesená",J280,0)</f>
        <v>0</v>
      </c>
      <c r="BI280" s="203">
        <f>IF(N280="nulová",J280,0)</f>
        <v>0</v>
      </c>
      <c r="BJ280" s="23" t="s">
        <v>24</v>
      </c>
      <c r="BK280" s="203">
        <f>ROUND(I280*H280,2)</f>
        <v>0</v>
      </c>
      <c r="BL280" s="23" t="s">
        <v>158</v>
      </c>
      <c r="BM280" s="23" t="s">
        <v>613</v>
      </c>
    </row>
    <row r="281" spans="2:65" s="10" customFormat="1" ht="29.85" customHeight="1">
      <c r="B281" s="175"/>
      <c r="C281" s="176"/>
      <c r="D281" s="189" t="s">
        <v>73</v>
      </c>
      <c r="E281" s="190" t="s">
        <v>614</v>
      </c>
      <c r="F281" s="190" t="s">
        <v>615</v>
      </c>
      <c r="G281" s="176"/>
      <c r="H281" s="176"/>
      <c r="I281" s="179"/>
      <c r="J281" s="191">
        <f>BK281</f>
        <v>0</v>
      </c>
      <c r="K281" s="176"/>
      <c r="L281" s="181"/>
      <c r="M281" s="182"/>
      <c r="N281" s="183"/>
      <c r="O281" s="183"/>
      <c r="P281" s="184">
        <f>SUM(P282:P309)</f>
        <v>0</v>
      </c>
      <c r="Q281" s="183"/>
      <c r="R281" s="184">
        <f>SUM(R282:R309)</f>
        <v>0</v>
      </c>
      <c r="S281" s="183"/>
      <c r="T281" s="185">
        <f>SUM(T282:T309)</f>
        <v>0</v>
      </c>
      <c r="AR281" s="186" t="s">
        <v>24</v>
      </c>
      <c r="AT281" s="187" t="s">
        <v>73</v>
      </c>
      <c r="AU281" s="187" t="s">
        <v>24</v>
      </c>
      <c r="AY281" s="186" t="s">
        <v>139</v>
      </c>
      <c r="BK281" s="188">
        <f>SUM(BK282:BK309)</f>
        <v>0</v>
      </c>
    </row>
    <row r="282" spans="2:65" s="1" customFormat="1" ht="31.5" customHeight="1">
      <c r="B282" s="40"/>
      <c r="C282" s="192" t="s">
        <v>616</v>
      </c>
      <c r="D282" s="192" t="s">
        <v>142</v>
      </c>
      <c r="E282" s="193" t="s">
        <v>617</v>
      </c>
      <c r="F282" s="194" t="s">
        <v>618</v>
      </c>
      <c r="G282" s="195" t="s">
        <v>357</v>
      </c>
      <c r="H282" s="196">
        <v>274.62200000000001</v>
      </c>
      <c r="I282" s="197"/>
      <c r="J282" s="198">
        <f>ROUND(I282*H282,2)</f>
        <v>0</v>
      </c>
      <c r="K282" s="194" t="s">
        <v>146</v>
      </c>
      <c r="L282" s="60"/>
      <c r="M282" s="199" t="s">
        <v>22</v>
      </c>
      <c r="N282" s="200" t="s">
        <v>45</v>
      </c>
      <c r="O282" s="41"/>
      <c r="P282" s="201">
        <f>O282*H282</f>
        <v>0</v>
      </c>
      <c r="Q282" s="201">
        <v>0</v>
      </c>
      <c r="R282" s="201">
        <f>Q282*H282</f>
        <v>0</v>
      </c>
      <c r="S282" s="201">
        <v>0</v>
      </c>
      <c r="T282" s="202">
        <f>S282*H282</f>
        <v>0</v>
      </c>
      <c r="AR282" s="23" t="s">
        <v>158</v>
      </c>
      <c r="AT282" s="23" t="s">
        <v>142</v>
      </c>
      <c r="AU282" s="23" t="s">
        <v>83</v>
      </c>
      <c r="AY282" s="23" t="s">
        <v>139</v>
      </c>
      <c r="BE282" s="203">
        <f>IF(N282="základní",J282,0)</f>
        <v>0</v>
      </c>
      <c r="BF282" s="203">
        <f>IF(N282="snížená",J282,0)</f>
        <v>0</v>
      </c>
      <c r="BG282" s="203">
        <f>IF(N282="zákl. přenesená",J282,0)</f>
        <v>0</v>
      </c>
      <c r="BH282" s="203">
        <f>IF(N282="sníž. přenesená",J282,0)</f>
        <v>0</v>
      </c>
      <c r="BI282" s="203">
        <f>IF(N282="nulová",J282,0)</f>
        <v>0</v>
      </c>
      <c r="BJ282" s="23" t="s">
        <v>24</v>
      </c>
      <c r="BK282" s="203">
        <f>ROUND(I282*H282,2)</f>
        <v>0</v>
      </c>
      <c r="BL282" s="23" t="s">
        <v>158</v>
      </c>
      <c r="BM282" s="23" t="s">
        <v>619</v>
      </c>
    </row>
    <row r="283" spans="2:65" s="1" customFormat="1" ht="94.5">
      <c r="B283" s="40"/>
      <c r="C283" s="62"/>
      <c r="D283" s="222" t="s">
        <v>203</v>
      </c>
      <c r="E283" s="62"/>
      <c r="F283" s="223" t="s">
        <v>620</v>
      </c>
      <c r="G283" s="62"/>
      <c r="H283" s="62"/>
      <c r="I283" s="162"/>
      <c r="J283" s="62"/>
      <c r="K283" s="62"/>
      <c r="L283" s="60"/>
      <c r="M283" s="221"/>
      <c r="N283" s="41"/>
      <c r="O283" s="41"/>
      <c r="P283" s="41"/>
      <c r="Q283" s="41"/>
      <c r="R283" s="41"/>
      <c r="S283" s="41"/>
      <c r="T283" s="77"/>
      <c r="AT283" s="23" t="s">
        <v>203</v>
      </c>
      <c r="AU283" s="23" t="s">
        <v>83</v>
      </c>
    </row>
    <row r="284" spans="2:65" s="11" customFormat="1" ht="13.5">
      <c r="B284" s="204"/>
      <c r="C284" s="205"/>
      <c r="D284" s="206" t="s">
        <v>156</v>
      </c>
      <c r="E284" s="207" t="s">
        <v>22</v>
      </c>
      <c r="F284" s="208" t="s">
        <v>621</v>
      </c>
      <c r="G284" s="205"/>
      <c r="H284" s="209">
        <v>274.62200000000001</v>
      </c>
      <c r="I284" s="210"/>
      <c r="J284" s="205"/>
      <c r="K284" s="205"/>
      <c r="L284" s="211"/>
      <c r="M284" s="212"/>
      <c r="N284" s="213"/>
      <c r="O284" s="213"/>
      <c r="P284" s="213"/>
      <c r="Q284" s="213"/>
      <c r="R284" s="213"/>
      <c r="S284" s="213"/>
      <c r="T284" s="214"/>
      <c r="AT284" s="215" t="s">
        <v>156</v>
      </c>
      <c r="AU284" s="215" t="s">
        <v>83</v>
      </c>
      <c r="AV284" s="11" t="s">
        <v>83</v>
      </c>
      <c r="AW284" s="11" t="s">
        <v>37</v>
      </c>
      <c r="AX284" s="11" t="s">
        <v>24</v>
      </c>
      <c r="AY284" s="215" t="s">
        <v>139</v>
      </c>
    </row>
    <row r="285" spans="2:65" s="1" customFormat="1" ht="31.5" customHeight="1">
      <c r="B285" s="40"/>
      <c r="C285" s="192" t="s">
        <v>622</v>
      </c>
      <c r="D285" s="192" t="s">
        <v>142</v>
      </c>
      <c r="E285" s="193" t="s">
        <v>623</v>
      </c>
      <c r="F285" s="194" t="s">
        <v>624</v>
      </c>
      <c r="G285" s="195" t="s">
        <v>357</v>
      </c>
      <c r="H285" s="196">
        <v>5217.8180000000002</v>
      </c>
      <c r="I285" s="197"/>
      <c r="J285" s="198">
        <f>ROUND(I285*H285,2)</f>
        <v>0</v>
      </c>
      <c r="K285" s="194" t="s">
        <v>146</v>
      </c>
      <c r="L285" s="60"/>
      <c r="M285" s="199" t="s">
        <v>22</v>
      </c>
      <c r="N285" s="200" t="s">
        <v>45</v>
      </c>
      <c r="O285" s="41"/>
      <c r="P285" s="201">
        <f>O285*H285</f>
        <v>0</v>
      </c>
      <c r="Q285" s="201">
        <v>0</v>
      </c>
      <c r="R285" s="201">
        <f>Q285*H285</f>
        <v>0</v>
      </c>
      <c r="S285" s="201">
        <v>0</v>
      </c>
      <c r="T285" s="202">
        <f>S285*H285</f>
        <v>0</v>
      </c>
      <c r="AR285" s="23" t="s">
        <v>158</v>
      </c>
      <c r="AT285" s="23" t="s">
        <v>142</v>
      </c>
      <c r="AU285" s="23" t="s">
        <v>83</v>
      </c>
      <c r="AY285" s="23" t="s">
        <v>139</v>
      </c>
      <c r="BE285" s="203">
        <f>IF(N285="základní",J285,0)</f>
        <v>0</v>
      </c>
      <c r="BF285" s="203">
        <f>IF(N285="snížená",J285,0)</f>
        <v>0</v>
      </c>
      <c r="BG285" s="203">
        <f>IF(N285="zákl. přenesená",J285,0)</f>
        <v>0</v>
      </c>
      <c r="BH285" s="203">
        <f>IF(N285="sníž. přenesená",J285,0)</f>
        <v>0</v>
      </c>
      <c r="BI285" s="203">
        <f>IF(N285="nulová",J285,0)</f>
        <v>0</v>
      </c>
      <c r="BJ285" s="23" t="s">
        <v>24</v>
      </c>
      <c r="BK285" s="203">
        <f>ROUND(I285*H285,2)</f>
        <v>0</v>
      </c>
      <c r="BL285" s="23" t="s">
        <v>158</v>
      </c>
      <c r="BM285" s="23" t="s">
        <v>625</v>
      </c>
    </row>
    <row r="286" spans="2:65" s="1" customFormat="1" ht="94.5">
      <c r="B286" s="40"/>
      <c r="C286" s="62"/>
      <c r="D286" s="222" t="s">
        <v>203</v>
      </c>
      <c r="E286" s="62"/>
      <c r="F286" s="223" t="s">
        <v>620</v>
      </c>
      <c r="G286" s="62"/>
      <c r="H286" s="62"/>
      <c r="I286" s="162"/>
      <c r="J286" s="62"/>
      <c r="K286" s="62"/>
      <c r="L286" s="60"/>
      <c r="M286" s="221"/>
      <c r="N286" s="41"/>
      <c r="O286" s="41"/>
      <c r="P286" s="41"/>
      <c r="Q286" s="41"/>
      <c r="R286" s="41"/>
      <c r="S286" s="41"/>
      <c r="T286" s="77"/>
      <c r="AT286" s="23" t="s">
        <v>203</v>
      </c>
      <c r="AU286" s="23" t="s">
        <v>83</v>
      </c>
    </row>
    <row r="287" spans="2:65" s="11" customFormat="1" ht="13.5">
      <c r="B287" s="204"/>
      <c r="C287" s="205"/>
      <c r="D287" s="222" t="s">
        <v>156</v>
      </c>
      <c r="E287" s="235" t="s">
        <v>22</v>
      </c>
      <c r="F287" s="236" t="s">
        <v>621</v>
      </c>
      <c r="G287" s="205"/>
      <c r="H287" s="237">
        <v>274.62200000000001</v>
      </c>
      <c r="I287" s="210"/>
      <c r="J287" s="205"/>
      <c r="K287" s="205"/>
      <c r="L287" s="211"/>
      <c r="M287" s="212"/>
      <c r="N287" s="213"/>
      <c r="O287" s="213"/>
      <c r="P287" s="213"/>
      <c r="Q287" s="213"/>
      <c r="R287" s="213"/>
      <c r="S287" s="213"/>
      <c r="T287" s="214"/>
      <c r="AT287" s="215" t="s">
        <v>156</v>
      </c>
      <c r="AU287" s="215" t="s">
        <v>83</v>
      </c>
      <c r="AV287" s="11" t="s">
        <v>83</v>
      </c>
      <c r="AW287" s="11" t="s">
        <v>37</v>
      </c>
      <c r="AX287" s="11" t="s">
        <v>24</v>
      </c>
      <c r="AY287" s="215" t="s">
        <v>139</v>
      </c>
    </row>
    <row r="288" spans="2:65" s="11" customFormat="1" ht="13.5">
      <c r="B288" s="204"/>
      <c r="C288" s="205"/>
      <c r="D288" s="206" t="s">
        <v>156</v>
      </c>
      <c r="E288" s="205"/>
      <c r="F288" s="208" t="s">
        <v>626</v>
      </c>
      <c r="G288" s="205"/>
      <c r="H288" s="209">
        <v>5217.8180000000002</v>
      </c>
      <c r="I288" s="210"/>
      <c r="J288" s="205"/>
      <c r="K288" s="205"/>
      <c r="L288" s="211"/>
      <c r="M288" s="212"/>
      <c r="N288" s="213"/>
      <c r="O288" s="213"/>
      <c r="P288" s="213"/>
      <c r="Q288" s="213"/>
      <c r="R288" s="213"/>
      <c r="S288" s="213"/>
      <c r="T288" s="214"/>
      <c r="AT288" s="215" t="s">
        <v>156</v>
      </c>
      <c r="AU288" s="215" t="s">
        <v>83</v>
      </c>
      <c r="AV288" s="11" t="s">
        <v>83</v>
      </c>
      <c r="AW288" s="11" t="s">
        <v>6</v>
      </c>
      <c r="AX288" s="11" t="s">
        <v>24</v>
      </c>
      <c r="AY288" s="215" t="s">
        <v>139</v>
      </c>
    </row>
    <row r="289" spans="2:65" s="1" customFormat="1" ht="31.5" customHeight="1">
      <c r="B289" s="40"/>
      <c r="C289" s="192" t="s">
        <v>627</v>
      </c>
      <c r="D289" s="192" t="s">
        <v>142</v>
      </c>
      <c r="E289" s="193" t="s">
        <v>628</v>
      </c>
      <c r="F289" s="194" t="s">
        <v>629</v>
      </c>
      <c r="G289" s="195" t="s">
        <v>357</v>
      </c>
      <c r="H289" s="196">
        <v>192.078</v>
      </c>
      <c r="I289" s="197"/>
      <c r="J289" s="198">
        <f>ROUND(I289*H289,2)</f>
        <v>0</v>
      </c>
      <c r="K289" s="194" t="s">
        <v>146</v>
      </c>
      <c r="L289" s="60"/>
      <c r="M289" s="199" t="s">
        <v>22</v>
      </c>
      <c r="N289" s="200" t="s">
        <v>45</v>
      </c>
      <c r="O289" s="41"/>
      <c r="P289" s="201">
        <f>O289*H289</f>
        <v>0</v>
      </c>
      <c r="Q289" s="201">
        <v>0</v>
      </c>
      <c r="R289" s="201">
        <f>Q289*H289</f>
        <v>0</v>
      </c>
      <c r="S289" s="201">
        <v>0</v>
      </c>
      <c r="T289" s="202">
        <f>S289*H289</f>
        <v>0</v>
      </c>
      <c r="AR289" s="23" t="s">
        <v>158</v>
      </c>
      <c r="AT289" s="23" t="s">
        <v>142</v>
      </c>
      <c r="AU289" s="23" t="s">
        <v>83</v>
      </c>
      <c r="AY289" s="23" t="s">
        <v>139</v>
      </c>
      <c r="BE289" s="203">
        <f>IF(N289="základní",J289,0)</f>
        <v>0</v>
      </c>
      <c r="BF289" s="203">
        <f>IF(N289="snížená",J289,0)</f>
        <v>0</v>
      </c>
      <c r="BG289" s="203">
        <f>IF(N289="zákl. přenesená",J289,0)</f>
        <v>0</v>
      </c>
      <c r="BH289" s="203">
        <f>IF(N289="sníž. přenesená",J289,0)</f>
        <v>0</v>
      </c>
      <c r="BI289" s="203">
        <f>IF(N289="nulová",J289,0)</f>
        <v>0</v>
      </c>
      <c r="BJ289" s="23" t="s">
        <v>24</v>
      </c>
      <c r="BK289" s="203">
        <f>ROUND(I289*H289,2)</f>
        <v>0</v>
      </c>
      <c r="BL289" s="23" t="s">
        <v>158</v>
      </c>
      <c r="BM289" s="23" t="s">
        <v>630</v>
      </c>
    </row>
    <row r="290" spans="2:65" s="1" customFormat="1" ht="94.5">
      <c r="B290" s="40"/>
      <c r="C290" s="62"/>
      <c r="D290" s="222" t="s">
        <v>203</v>
      </c>
      <c r="E290" s="62"/>
      <c r="F290" s="223" t="s">
        <v>620</v>
      </c>
      <c r="G290" s="62"/>
      <c r="H290" s="62"/>
      <c r="I290" s="162"/>
      <c r="J290" s="62"/>
      <c r="K290" s="62"/>
      <c r="L290" s="60"/>
      <c r="M290" s="221"/>
      <c r="N290" s="41"/>
      <c r="O290" s="41"/>
      <c r="P290" s="41"/>
      <c r="Q290" s="41"/>
      <c r="R290" s="41"/>
      <c r="S290" s="41"/>
      <c r="T290" s="77"/>
      <c r="AT290" s="23" t="s">
        <v>203</v>
      </c>
      <c r="AU290" s="23" t="s">
        <v>83</v>
      </c>
    </row>
    <row r="291" spans="2:65" s="11" customFormat="1" ht="13.5">
      <c r="B291" s="204"/>
      <c r="C291" s="205"/>
      <c r="D291" s="206" t="s">
        <v>156</v>
      </c>
      <c r="E291" s="207" t="s">
        <v>22</v>
      </c>
      <c r="F291" s="208" t="s">
        <v>631</v>
      </c>
      <c r="G291" s="205"/>
      <c r="H291" s="209">
        <v>192.078</v>
      </c>
      <c r="I291" s="210"/>
      <c r="J291" s="205"/>
      <c r="K291" s="205"/>
      <c r="L291" s="211"/>
      <c r="M291" s="212"/>
      <c r="N291" s="213"/>
      <c r="O291" s="213"/>
      <c r="P291" s="213"/>
      <c r="Q291" s="213"/>
      <c r="R291" s="213"/>
      <c r="S291" s="213"/>
      <c r="T291" s="214"/>
      <c r="AT291" s="215" t="s">
        <v>156</v>
      </c>
      <c r="AU291" s="215" t="s">
        <v>83</v>
      </c>
      <c r="AV291" s="11" t="s">
        <v>83</v>
      </c>
      <c r="AW291" s="11" t="s">
        <v>37</v>
      </c>
      <c r="AX291" s="11" t="s">
        <v>24</v>
      </c>
      <c r="AY291" s="215" t="s">
        <v>139</v>
      </c>
    </row>
    <row r="292" spans="2:65" s="1" customFormat="1" ht="31.5" customHeight="1">
      <c r="B292" s="40"/>
      <c r="C292" s="192" t="s">
        <v>632</v>
      </c>
      <c r="D292" s="192" t="s">
        <v>142</v>
      </c>
      <c r="E292" s="193" t="s">
        <v>633</v>
      </c>
      <c r="F292" s="194" t="s">
        <v>624</v>
      </c>
      <c r="G292" s="195" t="s">
        <v>357</v>
      </c>
      <c r="H292" s="196">
        <v>3649.482</v>
      </c>
      <c r="I292" s="197"/>
      <c r="J292" s="198">
        <f>ROUND(I292*H292,2)</f>
        <v>0</v>
      </c>
      <c r="K292" s="194" t="s">
        <v>146</v>
      </c>
      <c r="L292" s="60"/>
      <c r="M292" s="199" t="s">
        <v>22</v>
      </c>
      <c r="N292" s="200" t="s">
        <v>45</v>
      </c>
      <c r="O292" s="41"/>
      <c r="P292" s="201">
        <f>O292*H292</f>
        <v>0</v>
      </c>
      <c r="Q292" s="201">
        <v>0</v>
      </c>
      <c r="R292" s="201">
        <f>Q292*H292</f>
        <v>0</v>
      </c>
      <c r="S292" s="201">
        <v>0</v>
      </c>
      <c r="T292" s="202">
        <f>S292*H292</f>
        <v>0</v>
      </c>
      <c r="AR292" s="23" t="s">
        <v>158</v>
      </c>
      <c r="AT292" s="23" t="s">
        <v>142</v>
      </c>
      <c r="AU292" s="23" t="s">
        <v>83</v>
      </c>
      <c r="AY292" s="23" t="s">
        <v>139</v>
      </c>
      <c r="BE292" s="203">
        <f>IF(N292="základní",J292,0)</f>
        <v>0</v>
      </c>
      <c r="BF292" s="203">
        <f>IF(N292="snížená",J292,0)</f>
        <v>0</v>
      </c>
      <c r="BG292" s="203">
        <f>IF(N292="zákl. přenesená",J292,0)</f>
        <v>0</v>
      </c>
      <c r="BH292" s="203">
        <f>IF(N292="sníž. přenesená",J292,0)</f>
        <v>0</v>
      </c>
      <c r="BI292" s="203">
        <f>IF(N292="nulová",J292,0)</f>
        <v>0</v>
      </c>
      <c r="BJ292" s="23" t="s">
        <v>24</v>
      </c>
      <c r="BK292" s="203">
        <f>ROUND(I292*H292,2)</f>
        <v>0</v>
      </c>
      <c r="BL292" s="23" t="s">
        <v>158</v>
      </c>
      <c r="BM292" s="23" t="s">
        <v>634</v>
      </c>
    </row>
    <row r="293" spans="2:65" s="1" customFormat="1" ht="94.5">
      <c r="B293" s="40"/>
      <c r="C293" s="62"/>
      <c r="D293" s="222" t="s">
        <v>203</v>
      </c>
      <c r="E293" s="62"/>
      <c r="F293" s="223" t="s">
        <v>620</v>
      </c>
      <c r="G293" s="62"/>
      <c r="H293" s="62"/>
      <c r="I293" s="162"/>
      <c r="J293" s="62"/>
      <c r="K293" s="62"/>
      <c r="L293" s="60"/>
      <c r="M293" s="221"/>
      <c r="N293" s="41"/>
      <c r="O293" s="41"/>
      <c r="P293" s="41"/>
      <c r="Q293" s="41"/>
      <c r="R293" s="41"/>
      <c r="S293" s="41"/>
      <c r="T293" s="77"/>
      <c r="AT293" s="23" t="s">
        <v>203</v>
      </c>
      <c r="AU293" s="23" t="s">
        <v>83</v>
      </c>
    </row>
    <row r="294" spans="2:65" s="11" customFormat="1" ht="13.5">
      <c r="B294" s="204"/>
      <c r="C294" s="205"/>
      <c r="D294" s="222" t="s">
        <v>156</v>
      </c>
      <c r="E294" s="235" t="s">
        <v>22</v>
      </c>
      <c r="F294" s="236" t="s">
        <v>631</v>
      </c>
      <c r="G294" s="205"/>
      <c r="H294" s="237">
        <v>192.078</v>
      </c>
      <c r="I294" s="210"/>
      <c r="J294" s="205"/>
      <c r="K294" s="205"/>
      <c r="L294" s="211"/>
      <c r="M294" s="212"/>
      <c r="N294" s="213"/>
      <c r="O294" s="213"/>
      <c r="P294" s="213"/>
      <c r="Q294" s="213"/>
      <c r="R294" s="213"/>
      <c r="S294" s="213"/>
      <c r="T294" s="214"/>
      <c r="AT294" s="215" t="s">
        <v>156</v>
      </c>
      <c r="AU294" s="215" t="s">
        <v>83</v>
      </c>
      <c r="AV294" s="11" t="s">
        <v>83</v>
      </c>
      <c r="AW294" s="11" t="s">
        <v>37</v>
      </c>
      <c r="AX294" s="11" t="s">
        <v>24</v>
      </c>
      <c r="AY294" s="215" t="s">
        <v>139</v>
      </c>
    </row>
    <row r="295" spans="2:65" s="11" customFormat="1" ht="13.5">
      <c r="B295" s="204"/>
      <c r="C295" s="205"/>
      <c r="D295" s="206" t="s">
        <v>156</v>
      </c>
      <c r="E295" s="205"/>
      <c r="F295" s="208" t="s">
        <v>635</v>
      </c>
      <c r="G295" s="205"/>
      <c r="H295" s="209">
        <v>3649.482</v>
      </c>
      <c r="I295" s="210"/>
      <c r="J295" s="205"/>
      <c r="K295" s="205"/>
      <c r="L295" s="211"/>
      <c r="M295" s="212"/>
      <c r="N295" s="213"/>
      <c r="O295" s="213"/>
      <c r="P295" s="213"/>
      <c r="Q295" s="213"/>
      <c r="R295" s="213"/>
      <c r="S295" s="213"/>
      <c r="T295" s="214"/>
      <c r="AT295" s="215" t="s">
        <v>156</v>
      </c>
      <c r="AU295" s="215" t="s">
        <v>83</v>
      </c>
      <c r="AV295" s="11" t="s">
        <v>83</v>
      </c>
      <c r="AW295" s="11" t="s">
        <v>6</v>
      </c>
      <c r="AX295" s="11" t="s">
        <v>24</v>
      </c>
      <c r="AY295" s="215" t="s">
        <v>139</v>
      </c>
    </row>
    <row r="296" spans="2:65" s="1" customFormat="1" ht="22.5" customHeight="1">
      <c r="B296" s="40"/>
      <c r="C296" s="192" t="s">
        <v>636</v>
      </c>
      <c r="D296" s="192" t="s">
        <v>142</v>
      </c>
      <c r="E296" s="193" t="s">
        <v>637</v>
      </c>
      <c r="F296" s="194" t="s">
        <v>638</v>
      </c>
      <c r="G296" s="195" t="s">
        <v>357</v>
      </c>
      <c r="H296" s="196">
        <v>274.62200000000001</v>
      </c>
      <c r="I296" s="197"/>
      <c r="J296" s="198">
        <f>ROUND(I296*H296,2)</f>
        <v>0</v>
      </c>
      <c r="K296" s="194" t="s">
        <v>146</v>
      </c>
      <c r="L296" s="60"/>
      <c r="M296" s="199" t="s">
        <v>22</v>
      </c>
      <c r="N296" s="200" t="s">
        <v>45</v>
      </c>
      <c r="O296" s="41"/>
      <c r="P296" s="201">
        <f>O296*H296</f>
        <v>0</v>
      </c>
      <c r="Q296" s="201">
        <v>0</v>
      </c>
      <c r="R296" s="201">
        <f>Q296*H296</f>
        <v>0</v>
      </c>
      <c r="S296" s="201">
        <v>0</v>
      </c>
      <c r="T296" s="202">
        <f>S296*H296</f>
        <v>0</v>
      </c>
      <c r="AR296" s="23" t="s">
        <v>158</v>
      </c>
      <c r="AT296" s="23" t="s">
        <v>142</v>
      </c>
      <c r="AU296" s="23" t="s">
        <v>83</v>
      </c>
      <c r="AY296" s="23" t="s">
        <v>139</v>
      </c>
      <c r="BE296" s="203">
        <f>IF(N296="základní",J296,0)</f>
        <v>0</v>
      </c>
      <c r="BF296" s="203">
        <f>IF(N296="snížená",J296,0)</f>
        <v>0</v>
      </c>
      <c r="BG296" s="203">
        <f>IF(N296="zákl. přenesená",J296,0)</f>
        <v>0</v>
      </c>
      <c r="BH296" s="203">
        <f>IF(N296="sníž. přenesená",J296,0)</f>
        <v>0</v>
      </c>
      <c r="BI296" s="203">
        <f>IF(N296="nulová",J296,0)</f>
        <v>0</v>
      </c>
      <c r="BJ296" s="23" t="s">
        <v>24</v>
      </c>
      <c r="BK296" s="203">
        <f>ROUND(I296*H296,2)</f>
        <v>0</v>
      </c>
      <c r="BL296" s="23" t="s">
        <v>158</v>
      </c>
      <c r="BM296" s="23" t="s">
        <v>639</v>
      </c>
    </row>
    <row r="297" spans="2:65" s="1" customFormat="1" ht="40.5">
      <c r="B297" s="40"/>
      <c r="C297" s="62"/>
      <c r="D297" s="222" t="s">
        <v>203</v>
      </c>
      <c r="E297" s="62"/>
      <c r="F297" s="223" t="s">
        <v>640</v>
      </c>
      <c r="G297" s="62"/>
      <c r="H297" s="62"/>
      <c r="I297" s="162"/>
      <c r="J297" s="62"/>
      <c r="K297" s="62"/>
      <c r="L297" s="60"/>
      <c r="M297" s="221"/>
      <c r="N297" s="41"/>
      <c r="O297" s="41"/>
      <c r="P297" s="41"/>
      <c r="Q297" s="41"/>
      <c r="R297" s="41"/>
      <c r="S297" s="41"/>
      <c r="T297" s="77"/>
      <c r="AT297" s="23" t="s">
        <v>203</v>
      </c>
      <c r="AU297" s="23" t="s">
        <v>83</v>
      </c>
    </row>
    <row r="298" spans="2:65" s="11" customFormat="1" ht="13.5">
      <c r="B298" s="204"/>
      <c r="C298" s="205"/>
      <c r="D298" s="206" t="s">
        <v>156</v>
      </c>
      <c r="E298" s="207" t="s">
        <v>22</v>
      </c>
      <c r="F298" s="208" t="s">
        <v>641</v>
      </c>
      <c r="G298" s="205"/>
      <c r="H298" s="209">
        <v>274.62200000000001</v>
      </c>
      <c r="I298" s="210"/>
      <c r="J298" s="205"/>
      <c r="K298" s="205"/>
      <c r="L298" s="211"/>
      <c r="M298" s="212"/>
      <c r="N298" s="213"/>
      <c r="O298" s="213"/>
      <c r="P298" s="213"/>
      <c r="Q298" s="213"/>
      <c r="R298" s="213"/>
      <c r="S298" s="213"/>
      <c r="T298" s="214"/>
      <c r="AT298" s="215" t="s">
        <v>156</v>
      </c>
      <c r="AU298" s="215" t="s">
        <v>83</v>
      </c>
      <c r="AV298" s="11" t="s">
        <v>83</v>
      </c>
      <c r="AW298" s="11" t="s">
        <v>37</v>
      </c>
      <c r="AX298" s="11" t="s">
        <v>24</v>
      </c>
      <c r="AY298" s="215" t="s">
        <v>139</v>
      </c>
    </row>
    <row r="299" spans="2:65" s="1" customFormat="1" ht="22.5" customHeight="1">
      <c r="B299" s="40"/>
      <c r="C299" s="192" t="s">
        <v>642</v>
      </c>
      <c r="D299" s="192" t="s">
        <v>142</v>
      </c>
      <c r="E299" s="193" t="s">
        <v>643</v>
      </c>
      <c r="F299" s="194" t="s">
        <v>644</v>
      </c>
      <c r="G299" s="195" t="s">
        <v>357</v>
      </c>
      <c r="H299" s="196">
        <v>192.078</v>
      </c>
      <c r="I299" s="197"/>
      <c r="J299" s="198">
        <f>ROUND(I299*H299,2)</f>
        <v>0</v>
      </c>
      <c r="K299" s="194" t="s">
        <v>645</v>
      </c>
      <c r="L299" s="60"/>
      <c r="M299" s="199" t="s">
        <v>22</v>
      </c>
      <c r="N299" s="200" t="s">
        <v>45</v>
      </c>
      <c r="O299" s="41"/>
      <c r="P299" s="201">
        <f>O299*H299</f>
        <v>0</v>
      </c>
      <c r="Q299" s="201">
        <v>0</v>
      </c>
      <c r="R299" s="201">
        <f>Q299*H299</f>
        <v>0</v>
      </c>
      <c r="S299" s="201">
        <v>0</v>
      </c>
      <c r="T299" s="202">
        <f>S299*H299</f>
        <v>0</v>
      </c>
      <c r="AR299" s="23" t="s">
        <v>158</v>
      </c>
      <c r="AT299" s="23" t="s">
        <v>142</v>
      </c>
      <c r="AU299" s="23" t="s">
        <v>83</v>
      </c>
      <c r="AY299" s="23" t="s">
        <v>139</v>
      </c>
      <c r="BE299" s="203">
        <f>IF(N299="základní",J299,0)</f>
        <v>0</v>
      </c>
      <c r="BF299" s="203">
        <f>IF(N299="snížená",J299,0)</f>
        <v>0</v>
      </c>
      <c r="BG299" s="203">
        <f>IF(N299="zákl. přenesená",J299,0)</f>
        <v>0</v>
      </c>
      <c r="BH299" s="203">
        <f>IF(N299="sníž. přenesená",J299,0)</f>
        <v>0</v>
      </c>
      <c r="BI299" s="203">
        <f>IF(N299="nulová",J299,0)</f>
        <v>0</v>
      </c>
      <c r="BJ299" s="23" t="s">
        <v>24</v>
      </c>
      <c r="BK299" s="203">
        <f>ROUND(I299*H299,2)</f>
        <v>0</v>
      </c>
      <c r="BL299" s="23" t="s">
        <v>158</v>
      </c>
      <c r="BM299" s="23" t="s">
        <v>646</v>
      </c>
    </row>
    <row r="300" spans="2:65" s="11" customFormat="1" ht="13.5">
      <c r="B300" s="204"/>
      <c r="C300" s="205"/>
      <c r="D300" s="206" t="s">
        <v>156</v>
      </c>
      <c r="E300" s="207" t="s">
        <v>22</v>
      </c>
      <c r="F300" s="208" t="s">
        <v>647</v>
      </c>
      <c r="G300" s="205"/>
      <c r="H300" s="209">
        <v>192.078</v>
      </c>
      <c r="I300" s="210"/>
      <c r="J300" s="205"/>
      <c r="K300" s="205"/>
      <c r="L300" s="211"/>
      <c r="M300" s="212"/>
      <c r="N300" s="213"/>
      <c r="O300" s="213"/>
      <c r="P300" s="213"/>
      <c r="Q300" s="213"/>
      <c r="R300" s="213"/>
      <c r="S300" s="213"/>
      <c r="T300" s="214"/>
      <c r="AT300" s="215" t="s">
        <v>156</v>
      </c>
      <c r="AU300" s="215" t="s">
        <v>83</v>
      </c>
      <c r="AV300" s="11" t="s">
        <v>83</v>
      </c>
      <c r="AW300" s="11" t="s">
        <v>37</v>
      </c>
      <c r="AX300" s="11" t="s">
        <v>24</v>
      </c>
      <c r="AY300" s="215" t="s">
        <v>139</v>
      </c>
    </row>
    <row r="301" spans="2:65" s="1" customFormat="1" ht="22.5" customHeight="1">
      <c r="B301" s="40"/>
      <c r="C301" s="192" t="s">
        <v>648</v>
      </c>
      <c r="D301" s="192" t="s">
        <v>142</v>
      </c>
      <c r="E301" s="193" t="s">
        <v>649</v>
      </c>
      <c r="F301" s="194" t="s">
        <v>650</v>
      </c>
      <c r="G301" s="195" t="s">
        <v>357</v>
      </c>
      <c r="H301" s="196">
        <v>207.25700000000001</v>
      </c>
      <c r="I301" s="197"/>
      <c r="J301" s="198">
        <f>ROUND(I301*H301,2)</f>
        <v>0</v>
      </c>
      <c r="K301" s="194" t="s">
        <v>146</v>
      </c>
      <c r="L301" s="60"/>
      <c r="M301" s="199" t="s">
        <v>22</v>
      </c>
      <c r="N301" s="200" t="s">
        <v>45</v>
      </c>
      <c r="O301" s="41"/>
      <c r="P301" s="201">
        <f>O301*H301</f>
        <v>0</v>
      </c>
      <c r="Q301" s="201">
        <v>0</v>
      </c>
      <c r="R301" s="201">
        <f>Q301*H301</f>
        <v>0</v>
      </c>
      <c r="S301" s="201">
        <v>0</v>
      </c>
      <c r="T301" s="202">
        <f>S301*H301</f>
        <v>0</v>
      </c>
      <c r="AR301" s="23" t="s">
        <v>158</v>
      </c>
      <c r="AT301" s="23" t="s">
        <v>142</v>
      </c>
      <c r="AU301" s="23" t="s">
        <v>83</v>
      </c>
      <c r="AY301" s="23" t="s">
        <v>139</v>
      </c>
      <c r="BE301" s="203">
        <f>IF(N301="základní",J301,0)</f>
        <v>0</v>
      </c>
      <c r="BF301" s="203">
        <f>IF(N301="snížená",J301,0)</f>
        <v>0</v>
      </c>
      <c r="BG301" s="203">
        <f>IF(N301="zákl. přenesená",J301,0)</f>
        <v>0</v>
      </c>
      <c r="BH301" s="203">
        <f>IF(N301="sníž. přenesená",J301,0)</f>
        <v>0</v>
      </c>
      <c r="BI301" s="203">
        <f>IF(N301="nulová",J301,0)</f>
        <v>0</v>
      </c>
      <c r="BJ301" s="23" t="s">
        <v>24</v>
      </c>
      <c r="BK301" s="203">
        <f>ROUND(I301*H301,2)</f>
        <v>0</v>
      </c>
      <c r="BL301" s="23" t="s">
        <v>158</v>
      </c>
      <c r="BM301" s="23" t="s">
        <v>651</v>
      </c>
    </row>
    <row r="302" spans="2:65" s="1" customFormat="1" ht="67.5">
      <c r="B302" s="40"/>
      <c r="C302" s="62"/>
      <c r="D302" s="222" t="s">
        <v>203</v>
      </c>
      <c r="E302" s="62"/>
      <c r="F302" s="223" t="s">
        <v>652</v>
      </c>
      <c r="G302" s="62"/>
      <c r="H302" s="62"/>
      <c r="I302" s="162"/>
      <c r="J302" s="62"/>
      <c r="K302" s="62"/>
      <c r="L302" s="60"/>
      <c r="M302" s="221"/>
      <c r="N302" s="41"/>
      <c r="O302" s="41"/>
      <c r="P302" s="41"/>
      <c r="Q302" s="41"/>
      <c r="R302" s="41"/>
      <c r="S302" s="41"/>
      <c r="T302" s="77"/>
      <c r="AT302" s="23" t="s">
        <v>203</v>
      </c>
      <c r="AU302" s="23" t="s">
        <v>83</v>
      </c>
    </row>
    <row r="303" spans="2:65" s="11" customFormat="1" ht="13.5">
      <c r="B303" s="204"/>
      <c r="C303" s="205"/>
      <c r="D303" s="206" t="s">
        <v>156</v>
      </c>
      <c r="E303" s="207" t="s">
        <v>22</v>
      </c>
      <c r="F303" s="208" t="s">
        <v>653</v>
      </c>
      <c r="G303" s="205"/>
      <c r="H303" s="209">
        <v>207.25700000000001</v>
      </c>
      <c r="I303" s="210"/>
      <c r="J303" s="205"/>
      <c r="K303" s="205"/>
      <c r="L303" s="211"/>
      <c r="M303" s="212"/>
      <c r="N303" s="213"/>
      <c r="O303" s="213"/>
      <c r="P303" s="213"/>
      <c r="Q303" s="213"/>
      <c r="R303" s="213"/>
      <c r="S303" s="213"/>
      <c r="T303" s="214"/>
      <c r="AT303" s="215" t="s">
        <v>156</v>
      </c>
      <c r="AU303" s="215" t="s">
        <v>83</v>
      </c>
      <c r="AV303" s="11" t="s">
        <v>83</v>
      </c>
      <c r="AW303" s="11" t="s">
        <v>37</v>
      </c>
      <c r="AX303" s="11" t="s">
        <v>24</v>
      </c>
      <c r="AY303" s="215" t="s">
        <v>139</v>
      </c>
    </row>
    <row r="304" spans="2:65" s="1" customFormat="1" ht="22.5" customHeight="1">
      <c r="B304" s="40"/>
      <c r="C304" s="192" t="s">
        <v>654</v>
      </c>
      <c r="D304" s="192" t="s">
        <v>142</v>
      </c>
      <c r="E304" s="193" t="s">
        <v>655</v>
      </c>
      <c r="F304" s="194" t="s">
        <v>656</v>
      </c>
      <c r="G304" s="195" t="s">
        <v>357</v>
      </c>
      <c r="H304" s="196">
        <v>15.497999999999999</v>
      </c>
      <c r="I304" s="197"/>
      <c r="J304" s="198">
        <f>ROUND(I304*H304,2)</f>
        <v>0</v>
      </c>
      <c r="K304" s="194" t="s">
        <v>146</v>
      </c>
      <c r="L304" s="60"/>
      <c r="M304" s="199" t="s">
        <v>22</v>
      </c>
      <c r="N304" s="200" t="s">
        <v>45</v>
      </c>
      <c r="O304" s="41"/>
      <c r="P304" s="201">
        <f>O304*H304</f>
        <v>0</v>
      </c>
      <c r="Q304" s="201">
        <v>0</v>
      </c>
      <c r="R304" s="201">
        <f>Q304*H304</f>
        <v>0</v>
      </c>
      <c r="S304" s="201">
        <v>0</v>
      </c>
      <c r="T304" s="202">
        <f>S304*H304</f>
        <v>0</v>
      </c>
      <c r="AR304" s="23" t="s">
        <v>158</v>
      </c>
      <c r="AT304" s="23" t="s">
        <v>142</v>
      </c>
      <c r="AU304" s="23" t="s">
        <v>83</v>
      </c>
      <c r="AY304" s="23" t="s">
        <v>139</v>
      </c>
      <c r="BE304" s="203">
        <f>IF(N304="základní",J304,0)</f>
        <v>0</v>
      </c>
      <c r="BF304" s="203">
        <f>IF(N304="snížená",J304,0)</f>
        <v>0</v>
      </c>
      <c r="BG304" s="203">
        <f>IF(N304="zákl. přenesená",J304,0)</f>
        <v>0</v>
      </c>
      <c r="BH304" s="203">
        <f>IF(N304="sníž. přenesená",J304,0)</f>
        <v>0</v>
      </c>
      <c r="BI304" s="203">
        <f>IF(N304="nulová",J304,0)</f>
        <v>0</v>
      </c>
      <c r="BJ304" s="23" t="s">
        <v>24</v>
      </c>
      <c r="BK304" s="203">
        <f>ROUND(I304*H304,2)</f>
        <v>0</v>
      </c>
      <c r="BL304" s="23" t="s">
        <v>158</v>
      </c>
      <c r="BM304" s="23" t="s">
        <v>657</v>
      </c>
    </row>
    <row r="305" spans="2:65" s="1" customFormat="1" ht="67.5">
      <c r="B305" s="40"/>
      <c r="C305" s="62"/>
      <c r="D305" s="222" t="s">
        <v>203</v>
      </c>
      <c r="E305" s="62"/>
      <c r="F305" s="223" t="s">
        <v>652</v>
      </c>
      <c r="G305" s="62"/>
      <c r="H305" s="62"/>
      <c r="I305" s="162"/>
      <c r="J305" s="62"/>
      <c r="K305" s="62"/>
      <c r="L305" s="60"/>
      <c r="M305" s="221"/>
      <c r="N305" s="41"/>
      <c r="O305" s="41"/>
      <c r="P305" s="41"/>
      <c r="Q305" s="41"/>
      <c r="R305" s="41"/>
      <c r="S305" s="41"/>
      <c r="T305" s="77"/>
      <c r="AT305" s="23" t="s">
        <v>203</v>
      </c>
      <c r="AU305" s="23" t="s">
        <v>83</v>
      </c>
    </row>
    <row r="306" spans="2:65" s="11" customFormat="1" ht="13.5">
      <c r="B306" s="204"/>
      <c r="C306" s="205"/>
      <c r="D306" s="206" t="s">
        <v>156</v>
      </c>
      <c r="E306" s="207" t="s">
        <v>22</v>
      </c>
      <c r="F306" s="208" t="s">
        <v>658</v>
      </c>
      <c r="G306" s="205"/>
      <c r="H306" s="209">
        <v>15.497999999999999</v>
      </c>
      <c r="I306" s="210"/>
      <c r="J306" s="205"/>
      <c r="K306" s="205"/>
      <c r="L306" s="211"/>
      <c r="M306" s="212"/>
      <c r="N306" s="213"/>
      <c r="O306" s="213"/>
      <c r="P306" s="213"/>
      <c r="Q306" s="213"/>
      <c r="R306" s="213"/>
      <c r="S306" s="213"/>
      <c r="T306" s="214"/>
      <c r="AT306" s="215" t="s">
        <v>156</v>
      </c>
      <c r="AU306" s="215" t="s">
        <v>83</v>
      </c>
      <c r="AV306" s="11" t="s">
        <v>83</v>
      </c>
      <c r="AW306" s="11" t="s">
        <v>37</v>
      </c>
      <c r="AX306" s="11" t="s">
        <v>24</v>
      </c>
      <c r="AY306" s="215" t="s">
        <v>139</v>
      </c>
    </row>
    <row r="307" spans="2:65" s="1" customFormat="1" ht="22.5" customHeight="1">
      <c r="B307" s="40"/>
      <c r="C307" s="192" t="s">
        <v>659</v>
      </c>
      <c r="D307" s="192" t="s">
        <v>142</v>
      </c>
      <c r="E307" s="193" t="s">
        <v>660</v>
      </c>
      <c r="F307" s="194" t="s">
        <v>661</v>
      </c>
      <c r="G307" s="195" t="s">
        <v>357</v>
      </c>
      <c r="H307" s="196">
        <v>274.62200000000001</v>
      </c>
      <c r="I307" s="197"/>
      <c r="J307" s="198">
        <f>ROUND(I307*H307,2)</f>
        <v>0</v>
      </c>
      <c r="K307" s="194" t="s">
        <v>146</v>
      </c>
      <c r="L307" s="60"/>
      <c r="M307" s="199" t="s">
        <v>22</v>
      </c>
      <c r="N307" s="200" t="s">
        <v>45</v>
      </c>
      <c r="O307" s="41"/>
      <c r="P307" s="201">
        <f>O307*H307</f>
        <v>0</v>
      </c>
      <c r="Q307" s="201">
        <v>0</v>
      </c>
      <c r="R307" s="201">
        <f>Q307*H307</f>
        <v>0</v>
      </c>
      <c r="S307" s="201">
        <v>0</v>
      </c>
      <c r="T307" s="202">
        <f>S307*H307</f>
        <v>0</v>
      </c>
      <c r="AR307" s="23" t="s">
        <v>158</v>
      </c>
      <c r="AT307" s="23" t="s">
        <v>142</v>
      </c>
      <c r="AU307" s="23" t="s">
        <v>83</v>
      </c>
      <c r="AY307" s="23" t="s">
        <v>139</v>
      </c>
      <c r="BE307" s="203">
        <f>IF(N307="základní",J307,0)</f>
        <v>0</v>
      </c>
      <c r="BF307" s="203">
        <f>IF(N307="snížená",J307,0)</f>
        <v>0</v>
      </c>
      <c r="BG307" s="203">
        <f>IF(N307="zákl. přenesená",J307,0)</f>
        <v>0</v>
      </c>
      <c r="BH307" s="203">
        <f>IF(N307="sníž. přenesená",J307,0)</f>
        <v>0</v>
      </c>
      <c r="BI307" s="203">
        <f>IF(N307="nulová",J307,0)</f>
        <v>0</v>
      </c>
      <c r="BJ307" s="23" t="s">
        <v>24</v>
      </c>
      <c r="BK307" s="203">
        <f>ROUND(I307*H307,2)</f>
        <v>0</v>
      </c>
      <c r="BL307" s="23" t="s">
        <v>158</v>
      </c>
      <c r="BM307" s="23" t="s">
        <v>662</v>
      </c>
    </row>
    <row r="308" spans="2:65" s="1" customFormat="1" ht="67.5">
      <c r="B308" s="40"/>
      <c r="C308" s="62"/>
      <c r="D308" s="222" t="s">
        <v>203</v>
      </c>
      <c r="E308" s="62"/>
      <c r="F308" s="223" t="s">
        <v>652</v>
      </c>
      <c r="G308" s="62"/>
      <c r="H308" s="62"/>
      <c r="I308" s="162"/>
      <c r="J308" s="62"/>
      <c r="K308" s="62"/>
      <c r="L308" s="60"/>
      <c r="M308" s="221"/>
      <c r="N308" s="41"/>
      <c r="O308" s="41"/>
      <c r="P308" s="41"/>
      <c r="Q308" s="41"/>
      <c r="R308" s="41"/>
      <c r="S308" s="41"/>
      <c r="T308" s="77"/>
      <c r="AT308" s="23" t="s">
        <v>203</v>
      </c>
      <c r="AU308" s="23" t="s">
        <v>83</v>
      </c>
    </row>
    <row r="309" spans="2:65" s="11" customFormat="1" ht="13.5">
      <c r="B309" s="204"/>
      <c r="C309" s="205"/>
      <c r="D309" s="222" t="s">
        <v>156</v>
      </c>
      <c r="E309" s="235" t="s">
        <v>22</v>
      </c>
      <c r="F309" s="236" t="s">
        <v>641</v>
      </c>
      <c r="G309" s="205"/>
      <c r="H309" s="237">
        <v>274.62200000000001</v>
      </c>
      <c r="I309" s="210"/>
      <c r="J309" s="205"/>
      <c r="K309" s="205"/>
      <c r="L309" s="211"/>
      <c r="M309" s="212"/>
      <c r="N309" s="213"/>
      <c r="O309" s="213"/>
      <c r="P309" s="213"/>
      <c r="Q309" s="213"/>
      <c r="R309" s="213"/>
      <c r="S309" s="213"/>
      <c r="T309" s="214"/>
      <c r="AT309" s="215" t="s">
        <v>156</v>
      </c>
      <c r="AU309" s="215" t="s">
        <v>83</v>
      </c>
      <c r="AV309" s="11" t="s">
        <v>83</v>
      </c>
      <c r="AW309" s="11" t="s">
        <v>37</v>
      </c>
      <c r="AX309" s="11" t="s">
        <v>24</v>
      </c>
      <c r="AY309" s="215" t="s">
        <v>139</v>
      </c>
    </row>
    <row r="310" spans="2:65" s="10" customFormat="1" ht="29.85" customHeight="1">
      <c r="B310" s="175"/>
      <c r="C310" s="176"/>
      <c r="D310" s="189" t="s">
        <v>73</v>
      </c>
      <c r="E310" s="190" t="s">
        <v>663</v>
      </c>
      <c r="F310" s="190" t="s">
        <v>664</v>
      </c>
      <c r="G310" s="176"/>
      <c r="H310" s="176"/>
      <c r="I310" s="179"/>
      <c r="J310" s="191">
        <f>BK310</f>
        <v>0</v>
      </c>
      <c r="K310" s="176"/>
      <c r="L310" s="181"/>
      <c r="M310" s="182"/>
      <c r="N310" s="183"/>
      <c r="O310" s="183"/>
      <c r="P310" s="184">
        <f>SUM(P311:P314)</f>
        <v>0</v>
      </c>
      <c r="Q310" s="183"/>
      <c r="R310" s="184">
        <f>SUM(R311:R314)</f>
        <v>0</v>
      </c>
      <c r="S310" s="183"/>
      <c r="T310" s="185">
        <f>SUM(T311:T314)</f>
        <v>0</v>
      </c>
      <c r="AR310" s="186" t="s">
        <v>24</v>
      </c>
      <c r="AT310" s="187" t="s">
        <v>73</v>
      </c>
      <c r="AU310" s="187" t="s">
        <v>24</v>
      </c>
      <c r="AY310" s="186" t="s">
        <v>139</v>
      </c>
      <c r="BK310" s="188">
        <f>SUM(BK311:BK314)</f>
        <v>0</v>
      </c>
    </row>
    <row r="311" spans="2:65" s="1" customFormat="1" ht="31.5" customHeight="1">
      <c r="B311" s="40"/>
      <c r="C311" s="192" t="s">
        <v>665</v>
      </c>
      <c r="D311" s="192" t="s">
        <v>142</v>
      </c>
      <c r="E311" s="193" t="s">
        <v>666</v>
      </c>
      <c r="F311" s="194" t="s">
        <v>667</v>
      </c>
      <c r="G311" s="195" t="s">
        <v>357</v>
      </c>
      <c r="H311" s="196">
        <v>289.34500000000003</v>
      </c>
      <c r="I311" s="197"/>
      <c r="J311" s="198">
        <f>ROUND(I311*H311,2)</f>
        <v>0</v>
      </c>
      <c r="K311" s="194" t="s">
        <v>146</v>
      </c>
      <c r="L311" s="60"/>
      <c r="M311" s="199" t="s">
        <v>22</v>
      </c>
      <c r="N311" s="200" t="s">
        <v>45</v>
      </c>
      <c r="O311" s="41"/>
      <c r="P311" s="201">
        <f>O311*H311</f>
        <v>0</v>
      </c>
      <c r="Q311" s="201">
        <v>0</v>
      </c>
      <c r="R311" s="201">
        <f>Q311*H311</f>
        <v>0</v>
      </c>
      <c r="S311" s="201">
        <v>0</v>
      </c>
      <c r="T311" s="202">
        <f>S311*H311</f>
        <v>0</v>
      </c>
      <c r="AR311" s="23" t="s">
        <v>158</v>
      </c>
      <c r="AT311" s="23" t="s">
        <v>142</v>
      </c>
      <c r="AU311" s="23" t="s">
        <v>83</v>
      </c>
      <c r="AY311" s="23" t="s">
        <v>139</v>
      </c>
      <c r="BE311" s="203">
        <f>IF(N311="základní",J311,0)</f>
        <v>0</v>
      </c>
      <c r="BF311" s="203">
        <f>IF(N311="snížená",J311,0)</f>
        <v>0</v>
      </c>
      <c r="BG311" s="203">
        <f>IF(N311="zákl. přenesená",J311,0)</f>
        <v>0</v>
      </c>
      <c r="BH311" s="203">
        <f>IF(N311="sníž. přenesená",J311,0)</f>
        <v>0</v>
      </c>
      <c r="BI311" s="203">
        <f>IF(N311="nulová",J311,0)</f>
        <v>0</v>
      </c>
      <c r="BJ311" s="23" t="s">
        <v>24</v>
      </c>
      <c r="BK311" s="203">
        <f>ROUND(I311*H311,2)</f>
        <v>0</v>
      </c>
      <c r="BL311" s="23" t="s">
        <v>158</v>
      </c>
      <c r="BM311" s="23" t="s">
        <v>668</v>
      </c>
    </row>
    <row r="312" spans="2:65" s="1" customFormat="1" ht="27">
      <c r="B312" s="40"/>
      <c r="C312" s="62"/>
      <c r="D312" s="206" t="s">
        <v>203</v>
      </c>
      <c r="E312" s="62"/>
      <c r="F312" s="220" t="s">
        <v>669</v>
      </c>
      <c r="G312" s="62"/>
      <c r="H312" s="62"/>
      <c r="I312" s="162"/>
      <c r="J312" s="62"/>
      <c r="K312" s="62"/>
      <c r="L312" s="60"/>
      <c r="M312" s="221"/>
      <c r="N312" s="41"/>
      <c r="O312" s="41"/>
      <c r="P312" s="41"/>
      <c r="Q312" s="41"/>
      <c r="R312" s="41"/>
      <c r="S312" s="41"/>
      <c r="T312" s="77"/>
      <c r="AT312" s="23" t="s">
        <v>203</v>
      </c>
      <c r="AU312" s="23" t="s">
        <v>83</v>
      </c>
    </row>
    <row r="313" spans="2:65" s="1" customFormat="1" ht="44.25" customHeight="1">
      <c r="B313" s="40"/>
      <c r="C313" s="192" t="s">
        <v>670</v>
      </c>
      <c r="D313" s="192" t="s">
        <v>142</v>
      </c>
      <c r="E313" s="193" t="s">
        <v>671</v>
      </c>
      <c r="F313" s="194" t="s">
        <v>672</v>
      </c>
      <c r="G313" s="195" t="s">
        <v>357</v>
      </c>
      <c r="H313" s="196">
        <v>289.34500000000003</v>
      </c>
      <c r="I313" s="197"/>
      <c r="J313" s="198">
        <f>ROUND(I313*H313,2)</f>
        <v>0</v>
      </c>
      <c r="K313" s="194" t="s">
        <v>146</v>
      </c>
      <c r="L313" s="60"/>
      <c r="M313" s="199" t="s">
        <v>22</v>
      </c>
      <c r="N313" s="200" t="s">
        <v>45</v>
      </c>
      <c r="O313" s="41"/>
      <c r="P313" s="201">
        <f>O313*H313</f>
        <v>0</v>
      </c>
      <c r="Q313" s="201">
        <v>0</v>
      </c>
      <c r="R313" s="201">
        <f>Q313*H313</f>
        <v>0</v>
      </c>
      <c r="S313" s="201">
        <v>0</v>
      </c>
      <c r="T313" s="202">
        <f>S313*H313</f>
        <v>0</v>
      </c>
      <c r="AR313" s="23" t="s">
        <v>158</v>
      </c>
      <c r="AT313" s="23" t="s">
        <v>142</v>
      </c>
      <c r="AU313" s="23" t="s">
        <v>83</v>
      </c>
      <c r="AY313" s="23" t="s">
        <v>139</v>
      </c>
      <c r="BE313" s="203">
        <f>IF(N313="základní",J313,0)</f>
        <v>0</v>
      </c>
      <c r="BF313" s="203">
        <f>IF(N313="snížená",J313,0)</f>
        <v>0</v>
      </c>
      <c r="BG313" s="203">
        <f>IF(N313="zákl. přenesená",J313,0)</f>
        <v>0</v>
      </c>
      <c r="BH313" s="203">
        <f>IF(N313="sníž. přenesená",J313,0)</f>
        <v>0</v>
      </c>
      <c r="BI313" s="203">
        <f>IF(N313="nulová",J313,0)</f>
        <v>0</v>
      </c>
      <c r="BJ313" s="23" t="s">
        <v>24</v>
      </c>
      <c r="BK313" s="203">
        <f>ROUND(I313*H313,2)</f>
        <v>0</v>
      </c>
      <c r="BL313" s="23" t="s">
        <v>158</v>
      </c>
      <c r="BM313" s="23" t="s">
        <v>673</v>
      </c>
    </row>
    <row r="314" spans="2:65" s="1" customFormat="1" ht="27">
      <c r="B314" s="40"/>
      <c r="C314" s="62"/>
      <c r="D314" s="222" t="s">
        <v>203</v>
      </c>
      <c r="E314" s="62"/>
      <c r="F314" s="223" t="s">
        <v>669</v>
      </c>
      <c r="G314" s="62"/>
      <c r="H314" s="62"/>
      <c r="I314" s="162"/>
      <c r="J314" s="62"/>
      <c r="K314" s="62"/>
      <c r="L314" s="60"/>
      <c r="M314" s="259"/>
      <c r="N314" s="217"/>
      <c r="O314" s="217"/>
      <c r="P314" s="217"/>
      <c r="Q314" s="217"/>
      <c r="R314" s="217"/>
      <c r="S314" s="217"/>
      <c r="T314" s="260"/>
      <c r="AT314" s="23" t="s">
        <v>203</v>
      </c>
      <c r="AU314" s="23" t="s">
        <v>83</v>
      </c>
    </row>
    <row r="315" spans="2:65" s="1" customFormat="1" ht="6.95" customHeight="1">
      <c r="B315" s="55"/>
      <c r="C315" s="56"/>
      <c r="D315" s="56"/>
      <c r="E315" s="56"/>
      <c r="F315" s="56"/>
      <c r="G315" s="56"/>
      <c r="H315" s="56"/>
      <c r="I315" s="138"/>
      <c r="J315" s="56"/>
      <c r="K315" s="56"/>
      <c r="L315" s="60"/>
    </row>
  </sheetData>
  <sheetProtection algorithmName="SHA-512" hashValue="r0n9ttDFXMyPB8IGF0Z+4iZybwMYMON6zfXM95P4ten3Uoa7X3ejgHHPZLxAzQgdpnKrxPiY1UT1W6A1j5z+MA==" saltValue="3YKWYSDnpTgSmvuktQv8bg==" spinCount="100000" sheet="1" objects="1" scenarios="1" formatCells="0" formatColumns="0" formatRows="0" sort="0" autoFilter="0"/>
  <autoFilter ref="C84:K314"/>
  <mergeCells count="9">
    <mergeCell ref="E75:H75"/>
    <mergeCell ref="E77:H77"/>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4"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16"/>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89</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674</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ROUND(J79,2)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ROUND(SUM(BE79:BE115), 2)</f>
        <v>0</v>
      </c>
      <c r="G30" s="41"/>
      <c r="H30" s="41"/>
      <c r="I30" s="130">
        <v>0.21</v>
      </c>
      <c r="J30" s="129">
        <f>ROUND(ROUND((SUM(BE79:BE115)), 2)*I30, 2)</f>
        <v>0</v>
      </c>
      <c r="K30" s="44"/>
    </row>
    <row r="31" spans="2:11" s="1" customFormat="1" ht="14.45" customHeight="1">
      <c r="B31" s="40"/>
      <c r="C31" s="41"/>
      <c r="D31" s="41"/>
      <c r="E31" s="48" t="s">
        <v>46</v>
      </c>
      <c r="F31" s="129">
        <f>ROUND(SUM(BF79:BF115), 2)</f>
        <v>0</v>
      </c>
      <c r="G31" s="41"/>
      <c r="H31" s="41"/>
      <c r="I31" s="130">
        <v>0.15</v>
      </c>
      <c r="J31" s="129">
        <f>ROUND(ROUND((SUM(BF79:BF115)), 2)*I31, 2)</f>
        <v>0</v>
      </c>
      <c r="K31" s="44"/>
    </row>
    <row r="32" spans="2:11" s="1" customFormat="1" ht="14.45" hidden="1" customHeight="1">
      <c r="B32" s="40"/>
      <c r="C32" s="41"/>
      <c r="D32" s="41"/>
      <c r="E32" s="48" t="s">
        <v>47</v>
      </c>
      <c r="F32" s="129">
        <f>ROUND(SUM(BG79:BG115), 2)</f>
        <v>0</v>
      </c>
      <c r="G32" s="41"/>
      <c r="H32" s="41"/>
      <c r="I32" s="130">
        <v>0.21</v>
      </c>
      <c r="J32" s="129">
        <v>0</v>
      </c>
      <c r="K32" s="44"/>
    </row>
    <row r="33" spans="2:11" s="1" customFormat="1" ht="14.45" hidden="1" customHeight="1">
      <c r="B33" s="40"/>
      <c r="C33" s="41"/>
      <c r="D33" s="41"/>
      <c r="E33" s="48" t="s">
        <v>48</v>
      </c>
      <c r="F33" s="129">
        <f>ROUND(SUM(BH79:BH115), 2)</f>
        <v>0</v>
      </c>
      <c r="G33" s="41"/>
      <c r="H33" s="41"/>
      <c r="I33" s="130">
        <v>0.15</v>
      </c>
      <c r="J33" s="129">
        <v>0</v>
      </c>
      <c r="K33" s="44"/>
    </row>
    <row r="34" spans="2:11" s="1" customFormat="1" ht="14.45" hidden="1" customHeight="1">
      <c r="B34" s="40"/>
      <c r="C34" s="41"/>
      <c r="D34" s="41"/>
      <c r="E34" s="48" t="s">
        <v>49</v>
      </c>
      <c r="F34" s="129">
        <f>ROUND(SUM(BI79:BI115),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171 - Dopravně inženýrská opatření při výstavbě</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J79</f>
        <v>0</v>
      </c>
      <c r="K56" s="44"/>
      <c r="AU56" s="23" t="s">
        <v>117</v>
      </c>
    </row>
    <row r="57" spans="2:47" s="7" customFormat="1" ht="24.95" customHeight="1">
      <c r="B57" s="148"/>
      <c r="C57" s="149"/>
      <c r="D57" s="150" t="s">
        <v>187</v>
      </c>
      <c r="E57" s="151"/>
      <c r="F57" s="151"/>
      <c r="G57" s="151"/>
      <c r="H57" s="151"/>
      <c r="I57" s="152"/>
      <c r="J57" s="153">
        <f>J80</f>
        <v>0</v>
      </c>
      <c r="K57" s="154"/>
    </row>
    <row r="58" spans="2:47" s="8" customFormat="1" ht="19.899999999999999" customHeight="1">
      <c r="B58" s="155"/>
      <c r="C58" s="156"/>
      <c r="D58" s="157" t="s">
        <v>193</v>
      </c>
      <c r="E58" s="158"/>
      <c r="F58" s="158"/>
      <c r="G58" s="158"/>
      <c r="H58" s="158"/>
      <c r="I58" s="159"/>
      <c r="J58" s="160">
        <f>J81</f>
        <v>0</v>
      </c>
      <c r="K58" s="161"/>
    </row>
    <row r="59" spans="2:47" s="8" customFormat="1" ht="19.899999999999999" customHeight="1">
      <c r="B59" s="155"/>
      <c r="C59" s="156"/>
      <c r="D59" s="157" t="s">
        <v>195</v>
      </c>
      <c r="E59" s="158"/>
      <c r="F59" s="158"/>
      <c r="G59" s="158"/>
      <c r="H59" s="158"/>
      <c r="I59" s="159"/>
      <c r="J59" s="160">
        <f>J113</f>
        <v>0</v>
      </c>
      <c r="K59" s="161"/>
    </row>
    <row r="60" spans="2:47" s="1" customFormat="1" ht="21.75" customHeight="1">
      <c r="B60" s="40"/>
      <c r="C60" s="41"/>
      <c r="D60" s="41"/>
      <c r="E60" s="41"/>
      <c r="F60" s="41"/>
      <c r="G60" s="41"/>
      <c r="H60" s="41"/>
      <c r="I60" s="117"/>
      <c r="J60" s="41"/>
      <c r="K60" s="44"/>
    </row>
    <row r="61" spans="2:47" s="1" customFormat="1" ht="6.95" customHeight="1">
      <c r="B61" s="55"/>
      <c r="C61" s="56"/>
      <c r="D61" s="56"/>
      <c r="E61" s="56"/>
      <c r="F61" s="56"/>
      <c r="G61" s="56"/>
      <c r="H61" s="56"/>
      <c r="I61" s="138"/>
      <c r="J61" s="56"/>
      <c r="K61" s="57"/>
    </row>
    <row r="65" spans="2:63" s="1" customFormat="1" ht="6.95" customHeight="1">
      <c r="B65" s="58"/>
      <c r="C65" s="59"/>
      <c r="D65" s="59"/>
      <c r="E65" s="59"/>
      <c r="F65" s="59"/>
      <c r="G65" s="59"/>
      <c r="H65" s="59"/>
      <c r="I65" s="141"/>
      <c r="J65" s="59"/>
      <c r="K65" s="59"/>
      <c r="L65" s="60"/>
    </row>
    <row r="66" spans="2:63" s="1" customFormat="1" ht="36.950000000000003" customHeight="1">
      <c r="B66" s="40"/>
      <c r="C66" s="61" t="s">
        <v>122</v>
      </c>
      <c r="D66" s="62"/>
      <c r="E66" s="62"/>
      <c r="F66" s="62"/>
      <c r="G66" s="62"/>
      <c r="H66" s="62"/>
      <c r="I66" s="162"/>
      <c r="J66" s="62"/>
      <c r="K66" s="62"/>
      <c r="L66" s="60"/>
    </row>
    <row r="67" spans="2:63" s="1" customFormat="1" ht="6.95" customHeight="1">
      <c r="B67" s="40"/>
      <c r="C67" s="62"/>
      <c r="D67" s="62"/>
      <c r="E67" s="62"/>
      <c r="F67" s="62"/>
      <c r="G67" s="62"/>
      <c r="H67" s="62"/>
      <c r="I67" s="162"/>
      <c r="J67" s="62"/>
      <c r="K67" s="62"/>
      <c r="L67" s="60"/>
    </row>
    <row r="68" spans="2:63" s="1" customFormat="1" ht="14.45" customHeight="1">
      <c r="B68" s="40"/>
      <c r="C68" s="64" t="s">
        <v>18</v>
      </c>
      <c r="D68" s="62"/>
      <c r="E68" s="62"/>
      <c r="F68" s="62"/>
      <c r="G68" s="62"/>
      <c r="H68" s="62"/>
      <c r="I68" s="162"/>
      <c r="J68" s="62"/>
      <c r="K68" s="62"/>
      <c r="L68" s="60"/>
    </row>
    <row r="69" spans="2:63" s="1" customFormat="1" ht="22.5" customHeight="1">
      <c r="B69" s="40"/>
      <c r="C69" s="62"/>
      <c r="D69" s="62"/>
      <c r="E69" s="382" t="str">
        <f>E7</f>
        <v>Přestavba obslužné panelové komunikace, Kamenné Žehrovice</v>
      </c>
      <c r="F69" s="383"/>
      <c r="G69" s="383"/>
      <c r="H69" s="383"/>
      <c r="I69" s="162"/>
      <c r="J69" s="62"/>
      <c r="K69" s="62"/>
      <c r="L69" s="60"/>
    </row>
    <row r="70" spans="2:63" s="1" customFormat="1" ht="14.45" customHeight="1">
      <c r="B70" s="40"/>
      <c r="C70" s="64" t="s">
        <v>111</v>
      </c>
      <c r="D70" s="62"/>
      <c r="E70" s="62"/>
      <c r="F70" s="62"/>
      <c r="G70" s="62"/>
      <c r="H70" s="62"/>
      <c r="I70" s="162"/>
      <c r="J70" s="62"/>
      <c r="K70" s="62"/>
      <c r="L70" s="60"/>
    </row>
    <row r="71" spans="2:63" s="1" customFormat="1" ht="23.25" customHeight="1">
      <c r="B71" s="40"/>
      <c r="C71" s="62"/>
      <c r="D71" s="62"/>
      <c r="E71" s="358" t="str">
        <f>E9</f>
        <v>SO 171 - Dopravně inženýrská opatření při výstavbě</v>
      </c>
      <c r="F71" s="384"/>
      <c r="G71" s="384"/>
      <c r="H71" s="384"/>
      <c r="I71" s="162"/>
      <c r="J71" s="62"/>
      <c r="K71" s="62"/>
      <c r="L71" s="60"/>
    </row>
    <row r="72" spans="2:63" s="1" customFormat="1" ht="6.95" customHeight="1">
      <c r="B72" s="40"/>
      <c r="C72" s="62"/>
      <c r="D72" s="62"/>
      <c r="E72" s="62"/>
      <c r="F72" s="62"/>
      <c r="G72" s="62"/>
      <c r="H72" s="62"/>
      <c r="I72" s="162"/>
      <c r="J72" s="62"/>
      <c r="K72" s="62"/>
      <c r="L72" s="60"/>
    </row>
    <row r="73" spans="2:63" s="1" customFormat="1" ht="18" customHeight="1">
      <c r="B73" s="40"/>
      <c r="C73" s="64" t="s">
        <v>25</v>
      </c>
      <c r="D73" s="62"/>
      <c r="E73" s="62"/>
      <c r="F73" s="163" t="str">
        <f>F12</f>
        <v xml:space="preserve"> </v>
      </c>
      <c r="G73" s="62"/>
      <c r="H73" s="62"/>
      <c r="I73" s="164" t="s">
        <v>27</v>
      </c>
      <c r="J73" s="72" t="str">
        <f>IF(J12="","",J12)</f>
        <v>16.02.2015</v>
      </c>
      <c r="K73" s="62"/>
      <c r="L73" s="60"/>
    </row>
    <row r="74" spans="2:63" s="1" customFormat="1" ht="6.95" customHeight="1">
      <c r="B74" s="40"/>
      <c r="C74" s="62"/>
      <c r="D74" s="62"/>
      <c r="E74" s="62"/>
      <c r="F74" s="62"/>
      <c r="G74" s="62"/>
      <c r="H74" s="62"/>
      <c r="I74" s="162"/>
      <c r="J74" s="62"/>
      <c r="K74" s="62"/>
      <c r="L74" s="60"/>
    </row>
    <row r="75" spans="2:63" s="1" customFormat="1">
      <c r="B75" s="40"/>
      <c r="C75" s="64" t="s">
        <v>31</v>
      </c>
      <c r="D75" s="62"/>
      <c r="E75" s="62"/>
      <c r="F75" s="163" t="str">
        <f>E15</f>
        <v xml:space="preserve"> </v>
      </c>
      <c r="G75" s="62"/>
      <c r="H75" s="62"/>
      <c r="I75" s="164" t="s">
        <v>36</v>
      </c>
      <c r="J75" s="163" t="str">
        <f>E21</f>
        <v xml:space="preserve"> </v>
      </c>
      <c r="K75" s="62"/>
      <c r="L75" s="60"/>
    </row>
    <row r="76" spans="2:63" s="1" customFormat="1" ht="14.45" customHeight="1">
      <c r="B76" s="40"/>
      <c r="C76" s="64" t="s">
        <v>34</v>
      </c>
      <c r="D76" s="62"/>
      <c r="E76" s="62"/>
      <c r="F76" s="163" t="str">
        <f>IF(E18="","",E18)</f>
        <v/>
      </c>
      <c r="G76" s="62"/>
      <c r="H76" s="62"/>
      <c r="I76" s="162"/>
      <c r="J76" s="62"/>
      <c r="K76" s="62"/>
      <c r="L76" s="60"/>
    </row>
    <row r="77" spans="2:63" s="1" customFormat="1" ht="10.35" customHeight="1">
      <c r="B77" s="40"/>
      <c r="C77" s="62"/>
      <c r="D77" s="62"/>
      <c r="E77" s="62"/>
      <c r="F77" s="62"/>
      <c r="G77" s="62"/>
      <c r="H77" s="62"/>
      <c r="I77" s="162"/>
      <c r="J77" s="62"/>
      <c r="K77" s="62"/>
      <c r="L77" s="60"/>
    </row>
    <row r="78" spans="2:63" s="9" customFormat="1" ht="29.25" customHeight="1">
      <c r="B78" s="165"/>
      <c r="C78" s="166" t="s">
        <v>123</v>
      </c>
      <c r="D78" s="167" t="s">
        <v>59</v>
      </c>
      <c r="E78" s="167" t="s">
        <v>55</v>
      </c>
      <c r="F78" s="167" t="s">
        <v>124</v>
      </c>
      <c r="G78" s="167" t="s">
        <v>125</v>
      </c>
      <c r="H78" s="167" t="s">
        <v>126</v>
      </c>
      <c r="I78" s="168" t="s">
        <v>127</v>
      </c>
      <c r="J78" s="167" t="s">
        <v>115</v>
      </c>
      <c r="K78" s="169" t="s">
        <v>128</v>
      </c>
      <c r="L78" s="170"/>
      <c r="M78" s="80" t="s">
        <v>129</v>
      </c>
      <c r="N78" s="81" t="s">
        <v>44</v>
      </c>
      <c r="O78" s="81" t="s">
        <v>130</v>
      </c>
      <c r="P78" s="81" t="s">
        <v>131</v>
      </c>
      <c r="Q78" s="81" t="s">
        <v>132</v>
      </c>
      <c r="R78" s="81" t="s">
        <v>133</v>
      </c>
      <c r="S78" s="81" t="s">
        <v>134</v>
      </c>
      <c r="T78" s="82" t="s">
        <v>135</v>
      </c>
    </row>
    <row r="79" spans="2:63" s="1" customFormat="1" ht="29.25" customHeight="1">
      <c r="B79" s="40"/>
      <c r="C79" s="86" t="s">
        <v>116</v>
      </c>
      <c r="D79" s="62"/>
      <c r="E79" s="62"/>
      <c r="F79" s="62"/>
      <c r="G79" s="62"/>
      <c r="H79" s="62"/>
      <c r="I79" s="162"/>
      <c r="J79" s="171">
        <f>BK79</f>
        <v>0</v>
      </c>
      <c r="K79" s="62"/>
      <c r="L79" s="60"/>
      <c r="M79" s="83"/>
      <c r="N79" s="84"/>
      <c r="O79" s="84"/>
      <c r="P79" s="172">
        <f>P80</f>
        <v>0</v>
      </c>
      <c r="Q79" s="84"/>
      <c r="R79" s="172">
        <f>R80</f>
        <v>1.0800000000000001E-2</v>
      </c>
      <c r="S79" s="84"/>
      <c r="T79" s="173">
        <f>T80</f>
        <v>0</v>
      </c>
      <c r="AT79" s="23" t="s">
        <v>73</v>
      </c>
      <c r="AU79" s="23" t="s">
        <v>117</v>
      </c>
      <c r="BK79" s="174">
        <f>BK80</f>
        <v>0</v>
      </c>
    </row>
    <row r="80" spans="2:63" s="10" customFormat="1" ht="37.35" customHeight="1">
      <c r="B80" s="175"/>
      <c r="C80" s="176"/>
      <c r="D80" s="177" t="s">
        <v>73</v>
      </c>
      <c r="E80" s="178" t="s">
        <v>196</v>
      </c>
      <c r="F80" s="178" t="s">
        <v>197</v>
      </c>
      <c r="G80" s="176"/>
      <c r="H80" s="176"/>
      <c r="I80" s="179"/>
      <c r="J80" s="180">
        <f>BK80</f>
        <v>0</v>
      </c>
      <c r="K80" s="176"/>
      <c r="L80" s="181"/>
      <c r="M80" s="182"/>
      <c r="N80" s="183"/>
      <c r="O80" s="183"/>
      <c r="P80" s="184">
        <f>P81+P113</f>
        <v>0</v>
      </c>
      <c r="Q80" s="183"/>
      <c r="R80" s="184">
        <f>R81+R113</f>
        <v>1.0800000000000001E-2</v>
      </c>
      <c r="S80" s="183"/>
      <c r="T80" s="185">
        <f>T81+T113</f>
        <v>0</v>
      </c>
      <c r="AR80" s="186" t="s">
        <v>24</v>
      </c>
      <c r="AT80" s="187" t="s">
        <v>73</v>
      </c>
      <c r="AU80" s="187" t="s">
        <v>74</v>
      </c>
      <c r="AY80" s="186" t="s">
        <v>139</v>
      </c>
      <c r="BK80" s="188">
        <f>BK81+BK113</f>
        <v>0</v>
      </c>
    </row>
    <row r="81" spans="2:65" s="10" customFormat="1" ht="19.899999999999999" customHeight="1">
      <c r="B81" s="175"/>
      <c r="C81" s="176"/>
      <c r="D81" s="189" t="s">
        <v>73</v>
      </c>
      <c r="E81" s="190" t="s">
        <v>164</v>
      </c>
      <c r="F81" s="190" t="s">
        <v>586</v>
      </c>
      <c r="G81" s="176"/>
      <c r="H81" s="176"/>
      <c r="I81" s="179"/>
      <c r="J81" s="191">
        <f>BK81</f>
        <v>0</v>
      </c>
      <c r="K81" s="176"/>
      <c r="L81" s="181"/>
      <c r="M81" s="182"/>
      <c r="N81" s="183"/>
      <c r="O81" s="183"/>
      <c r="P81" s="184">
        <f>SUM(P82:P112)</f>
        <v>0</v>
      </c>
      <c r="Q81" s="183"/>
      <c r="R81" s="184">
        <f>SUM(R82:R112)</f>
        <v>1.0800000000000001E-2</v>
      </c>
      <c r="S81" s="183"/>
      <c r="T81" s="185">
        <f>SUM(T82:T112)</f>
        <v>0</v>
      </c>
      <c r="AR81" s="186" t="s">
        <v>24</v>
      </c>
      <c r="AT81" s="187" t="s">
        <v>73</v>
      </c>
      <c r="AU81" s="187" t="s">
        <v>24</v>
      </c>
      <c r="AY81" s="186" t="s">
        <v>139</v>
      </c>
      <c r="BK81" s="188">
        <f>SUM(BK82:BK112)</f>
        <v>0</v>
      </c>
    </row>
    <row r="82" spans="2:65" s="1" customFormat="1" ht="31.5" customHeight="1">
      <c r="B82" s="40"/>
      <c r="C82" s="192" t="s">
        <v>24</v>
      </c>
      <c r="D82" s="192" t="s">
        <v>142</v>
      </c>
      <c r="E82" s="193" t="s">
        <v>675</v>
      </c>
      <c r="F82" s="194" t="s">
        <v>676</v>
      </c>
      <c r="G82" s="195" t="s">
        <v>207</v>
      </c>
      <c r="H82" s="196">
        <v>37</v>
      </c>
      <c r="I82" s="197"/>
      <c r="J82" s="198">
        <f>ROUND(I82*H82,2)</f>
        <v>0</v>
      </c>
      <c r="K82" s="194" t="s">
        <v>146</v>
      </c>
      <c r="L82" s="60"/>
      <c r="M82" s="199" t="s">
        <v>22</v>
      </c>
      <c r="N82" s="200" t="s">
        <v>45</v>
      </c>
      <c r="O82" s="41"/>
      <c r="P82" s="201">
        <f>O82*H82</f>
        <v>0</v>
      </c>
      <c r="Q82" s="201">
        <v>0</v>
      </c>
      <c r="R82" s="201">
        <f>Q82*H82</f>
        <v>0</v>
      </c>
      <c r="S82" s="201">
        <v>0</v>
      </c>
      <c r="T82" s="202">
        <f>S82*H82</f>
        <v>0</v>
      </c>
      <c r="AR82" s="23" t="s">
        <v>158</v>
      </c>
      <c r="AT82" s="23" t="s">
        <v>142</v>
      </c>
      <c r="AU82" s="23" t="s">
        <v>83</v>
      </c>
      <c r="AY82" s="23" t="s">
        <v>139</v>
      </c>
      <c r="BE82" s="203">
        <f>IF(N82="základní",J82,0)</f>
        <v>0</v>
      </c>
      <c r="BF82" s="203">
        <f>IF(N82="snížená",J82,0)</f>
        <v>0</v>
      </c>
      <c r="BG82" s="203">
        <f>IF(N82="zákl. přenesená",J82,0)</f>
        <v>0</v>
      </c>
      <c r="BH82" s="203">
        <f>IF(N82="sníž. přenesená",J82,0)</f>
        <v>0</v>
      </c>
      <c r="BI82" s="203">
        <f>IF(N82="nulová",J82,0)</f>
        <v>0</v>
      </c>
      <c r="BJ82" s="23" t="s">
        <v>24</v>
      </c>
      <c r="BK82" s="203">
        <f>ROUND(I82*H82,2)</f>
        <v>0</v>
      </c>
      <c r="BL82" s="23" t="s">
        <v>158</v>
      </c>
      <c r="BM82" s="23" t="s">
        <v>677</v>
      </c>
    </row>
    <row r="83" spans="2:65" s="1" customFormat="1" ht="27">
      <c r="B83" s="40"/>
      <c r="C83" s="62"/>
      <c r="D83" s="222" t="s">
        <v>203</v>
      </c>
      <c r="E83" s="62"/>
      <c r="F83" s="223" t="s">
        <v>678</v>
      </c>
      <c r="G83" s="62"/>
      <c r="H83" s="62"/>
      <c r="I83" s="162"/>
      <c r="J83" s="62"/>
      <c r="K83" s="62"/>
      <c r="L83" s="60"/>
      <c r="M83" s="221"/>
      <c r="N83" s="41"/>
      <c r="O83" s="41"/>
      <c r="P83" s="41"/>
      <c r="Q83" s="41"/>
      <c r="R83" s="41"/>
      <c r="S83" s="41"/>
      <c r="T83" s="77"/>
      <c r="AT83" s="23" t="s">
        <v>203</v>
      </c>
      <c r="AU83" s="23" t="s">
        <v>83</v>
      </c>
    </row>
    <row r="84" spans="2:65" s="11" customFormat="1" ht="13.5">
      <c r="B84" s="204"/>
      <c r="C84" s="205"/>
      <c r="D84" s="206" t="s">
        <v>156</v>
      </c>
      <c r="E84" s="207" t="s">
        <v>22</v>
      </c>
      <c r="F84" s="208" t="s">
        <v>679</v>
      </c>
      <c r="G84" s="205"/>
      <c r="H84" s="209">
        <v>37</v>
      </c>
      <c r="I84" s="210"/>
      <c r="J84" s="205"/>
      <c r="K84" s="205"/>
      <c r="L84" s="211"/>
      <c r="M84" s="212"/>
      <c r="N84" s="213"/>
      <c r="O84" s="213"/>
      <c r="P84" s="213"/>
      <c r="Q84" s="213"/>
      <c r="R84" s="213"/>
      <c r="S84" s="213"/>
      <c r="T84" s="214"/>
      <c r="AT84" s="215" t="s">
        <v>156</v>
      </c>
      <c r="AU84" s="215" t="s">
        <v>83</v>
      </c>
      <c r="AV84" s="11" t="s">
        <v>83</v>
      </c>
      <c r="AW84" s="11" t="s">
        <v>37</v>
      </c>
      <c r="AX84" s="11" t="s">
        <v>24</v>
      </c>
      <c r="AY84" s="215" t="s">
        <v>139</v>
      </c>
    </row>
    <row r="85" spans="2:65" s="1" customFormat="1" ht="31.5" customHeight="1">
      <c r="B85" s="40"/>
      <c r="C85" s="192" t="s">
        <v>83</v>
      </c>
      <c r="D85" s="192" t="s">
        <v>142</v>
      </c>
      <c r="E85" s="193" t="s">
        <v>680</v>
      </c>
      <c r="F85" s="194" t="s">
        <v>681</v>
      </c>
      <c r="G85" s="195" t="s">
        <v>207</v>
      </c>
      <c r="H85" s="196">
        <v>448</v>
      </c>
      <c r="I85" s="197"/>
      <c r="J85" s="198">
        <f>ROUND(I85*H85,2)</f>
        <v>0</v>
      </c>
      <c r="K85" s="194" t="s">
        <v>146</v>
      </c>
      <c r="L85" s="60"/>
      <c r="M85" s="199" t="s">
        <v>22</v>
      </c>
      <c r="N85" s="200" t="s">
        <v>45</v>
      </c>
      <c r="O85" s="41"/>
      <c r="P85" s="201">
        <f>O85*H85</f>
        <v>0</v>
      </c>
      <c r="Q85" s="201">
        <v>0</v>
      </c>
      <c r="R85" s="201">
        <f>Q85*H85</f>
        <v>0</v>
      </c>
      <c r="S85" s="201">
        <v>0</v>
      </c>
      <c r="T85" s="202">
        <f>S85*H85</f>
        <v>0</v>
      </c>
      <c r="AR85" s="23" t="s">
        <v>158</v>
      </c>
      <c r="AT85" s="23" t="s">
        <v>142</v>
      </c>
      <c r="AU85" s="23" t="s">
        <v>83</v>
      </c>
      <c r="AY85" s="23" t="s">
        <v>139</v>
      </c>
      <c r="BE85" s="203">
        <f>IF(N85="základní",J85,0)</f>
        <v>0</v>
      </c>
      <c r="BF85" s="203">
        <f>IF(N85="snížená",J85,0)</f>
        <v>0</v>
      </c>
      <c r="BG85" s="203">
        <f>IF(N85="zákl. přenesená",J85,0)</f>
        <v>0</v>
      </c>
      <c r="BH85" s="203">
        <f>IF(N85="sníž. přenesená",J85,0)</f>
        <v>0</v>
      </c>
      <c r="BI85" s="203">
        <f>IF(N85="nulová",J85,0)</f>
        <v>0</v>
      </c>
      <c r="BJ85" s="23" t="s">
        <v>24</v>
      </c>
      <c r="BK85" s="203">
        <f>ROUND(I85*H85,2)</f>
        <v>0</v>
      </c>
      <c r="BL85" s="23" t="s">
        <v>158</v>
      </c>
      <c r="BM85" s="23" t="s">
        <v>682</v>
      </c>
    </row>
    <row r="86" spans="2:65" s="1" customFormat="1" ht="27">
      <c r="B86" s="40"/>
      <c r="C86" s="62"/>
      <c r="D86" s="222" t="s">
        <v>203</v>
      </c>
      <c r="E86" s="62"/>
      <c r="F86" s="223" t="s">
        <v>678</v>
      </c>
      <c r="G86" s="62"/>
      <c r="H86" s="62"/>
      <c r="I86" s="162"/>
      <c r="J86" s="62"/>
      <c r="K86" s="62"/>
      <c r="L86" s="60"/>
      <c r="M86" s="221"/>
      <c r="N86" s="41"/>
      <c r="O86" s="41"/>
      <c r="P86" s="41"/>
      <c r="Q86" s="41"/>
      <c r="R86" s="41"/>
      <c r="S86" s="41"/>
      <c r="T86" s="77"/>
      <c r="AT86" s="23" t="s">
        <v>203</v>
      </c>
      <c r="AU86" s="23" t="s">
        <v>83</v>
      </c>
    </row>
    <row r="87" spans="2:65" s="11" customFormat="1" ht="13.5">
      <c r="B87" s="204"/>
      <c r="C87" s="205"/>
      <c r="D87" s="222" t="s">
        <v>156</v>
      </c>
      <c r="E87" s="235" t="s">
        <v>22</v>
      </c>
      <c r="F87" s="236" t="s">
        <v>683</v>
      </c>
      <c r="G87" s="205"/>
      <c r="H87" s="237">
        <v>42</v>
      </c>
      <c r="I87" s="210"/>
      <c r="J87" s="205"/>
      <c r="K87" s="205"/>
      <c r="L87" s="211"/>
      <c r="M87" s="212"/>
      <c r="N87" s="213"/>
      <c r="O87" s="213"/>
      <c r="P87" s="213"/>
      <c r="Q87" s="213"/>
      <c r="R87" s="213"/>
      <c r="S87" s="213"/>
      <c r="T87" s="214"/>
      <c r="AT87" s="215" t="s">
        <v>156</v>
      </c>
      <c r="AU87" s="215" t="s">
        <v>83</v>
      </c>
      <c r="AV87" s="11" t="s">
        <v>83</v>
      </c>
      <c r="AW87" s="11" t="s">
        <v>37</v>
      </c>
      <c r="AX87" s="11" t="s">
        <v>74</v>
      </c>
      <c r="AY87" s="215" t="s">
        <v>139</v>
      </c>
    </row>
    <row r="88" spans="2:65" s="11" customFormat="1" ht="13.5">
      <c r="B88" s="204"/>
      <c r="C88" s="205"/>
      <c r="D88" s="222" t="s">
        <v>156</v>
      </c>
      <c r="E88" s="235" t="s">
        <v>22</v>
      </c>
      <c r="F88" s="236" t="s">
        <v>684</v>
      </c>
      <c r="G88" s="205"/>
      <c r="H88" s="237">
        <v>322</v>
      </c>
      <c r="I88" s="210"/>
      <c r="J88" s="205"/>
      <c r="K88" s="205"/>
      <c r="L88" s="211"/>
      <c r="M88" s="212"/>
      <c r="N88" s="213"/>
      <c r="O88" s="213"/>
      <c r="P88" s="213"/>
      <c r="Q88" s="213"/>
      <c r="R88" s="213"/>
      <c r="S88" s="213"/>
      <c r="T88" s="214"/>
      <c r="AT88" s="215" t="s">
        <v>156</v>
      </c>
      <c r="AU88" s="215" t="s">
        <v>83</v>
      </c>
      <c r="AV88" s="11" t="s">
        <v>83</v>
      </c>
      <c r="AW88" s="11" t="s">
        <v>37</v>
      </c>
      <c r="AX88" s="11" t="s">
        <v>74</v>
      </c>
      <c r="AY88" s="215" t="s">
        <v>139</v>
      </c>
    </row>
    <row r="89" spans="2:65" s="11" customFormat="1" ht="13.5">
      <c r="B89" s="204"/>
      <c r="C89" s="205"/>
      <c r="D89" s="222" t="s">
        <v>156</v>
      </c>
      <c r="E89" s="235" t="s">
        <v>22</v>
      </c>
      <c r="F89" s="236" t="s">
        <v>685</v>
      </c>
      <c r="G89" s="205"/>
      <c r="H89" s="237">
        <v>84</v>
      </c>
      <c r="I89" s="210"/>
      <c r="J89" s="205"/>
      <c r="K89" s="205"/>
      <c r="L89" s="211"/>
      <c r="M89" s="212"/>
      <c r="N89" s="213"/>
      <c r="O89" s="213"/>
      <c r="P89" s="213"/>
      <c r="Q89" s="213"/>
      <c r="R89" s="213"/>
      <c r="S89" s="213"/>
      <c r="T89" s="214"/>
      <c r="AT89" s="215" t="s">
        <v>156</v>
      </c>
      <c r="AU89" s="215" t="s">
        <v>83</v>
      </c>
      <c r="AV89" s="11" t="s">
        <v>83</v>
      </c>
      <c r="AW89" s="11" t="s">
        <v>37</v>
      </c>
      <c r="AX89" s="11" t="s">
        <v>74</v>
      </c>
      <c r="AY89" s="215" t="s">
        <v>139</v>
      </c>
    </row>
    <row r="90" spans="2:65" s="13" customFormat="1" ht="13.5">
      <c r="B90" s="238"/>
      <c r="C90" s="239"/>
      <c r="D90" s="206" t="s">
        <v>156</v>
      </c>
      <c r="E90" s="240" t="s">
        <v>22</v>
      </c>
      <c r="F90" s="241" t="s">
        <v>265</v>
      </c>
      <c r="G90" s="239"/>
      <c r="H90" s="242">
        <v>448</v>
      </c>
      <c r="I90" s="243"/>
      <c r="J90" s="239"/>
      <c r="K90" s="239"/>
      <c r="L90" s="244"/>
      <c r="M90" s="245"/>
      <c r="N90" s="246"/>
      <c r="O90" s="246"/>
      <c r="P90" s="246"/>
      <c r="Q90" s="246"/>
      <c r="R90" s="246"/>
      <c r="S90" s="246"/>
      <c r="T90" s="247"/>
      <c r="AT90" s="248" t="s">
        <v>156</v>
      </c>
      <c r="AU90" s="248" t="s">
        <v>83</v>
      </c>
      <c r="AV90" s="13" t="s">
        <v>158</v>
      </c>
      <c r="AW90" s="13" t="s">
        <v>37</v>
      </c>
      <c r="AX90" s="13" t="s">
        <v>24</v>
      </c>
      <c r="AY90" s="248" t="s">
        <v>139</v>
      </c>
    </row>
    <row r="91" spans="2:65" s="1" customFormat="1" ht="31.5" customHeight="1">
      <c r="B91" s="40"/>
      <c r="C91" s="192" t="s">
        <v>152</v>
      </c>
      <c r="D91" s="192" t="s">
        <v>142</v>
      </c>
      <c r="E91" s="193" t="s">
        <v>686</v>
      </c>
      <c r="F91" s="194" t="s">
        <v>687</v>
      </c>
      <c r="G91" s="195" t="s">
        <v>207</v>
      </c>
      <c r="H91" s="196">
        <v>8</v>
      </c>
      <c r="I91" s="197"/>
      <c r="J91" s="198">
        <f>ROUND(I91*H91,2)</f>
        <v>0</v>
      </c>
      <c r="K91" s="194" t="s">
        <v>146</v>
      </c>
      <c r="L91" s="60"/>
      <c r="M91" s="199" t="s">
        <v>22</v>
      </c>
      <c r="N91" s="200" t="s">
        <v>45</v>
      </c>
      <c r="O91" s="41"/>
      <c r="P91" s="201">
        <f>O91*H91</f>
        <v>0</v>
      </c>
      <c r="Q91" s="201">
        <v>0</v>
      </c>
      <c r="R91" s="201">
        <f>Q91*H91</f>
        <v>0</v>
      </c>
      <c r="S91" s="201">
        <v>0</v>
      </c>
      <c r="T91" s="202">
        <f>S91*H91</f>
        <v>0</v>
      </c>
      <c r="AR91" s="23" t="s">
        <v>158</v>
      </c>
      <c r="AT91" s="23" t="s">
        <v>142</v>
      </c>
      <c r="AU91" s="23" t="s">
        <v>83</v>
      </c>
      <c r="AY91" s="23" t="s">
        <v>139</v>
      </c>
      <c r="BE91" s="203">
        <f>IF(N91="základní",J91,0)</f>
        <v>0</v>
      </c>
      <c r="BF91" s="203">
        <f>IF(N91="snížená",J91,0)</f>
        <v>0</v>
      </c>
      <c r="BG91" s="203">
        <f>IF(N91="zákl. přenesená",J91,0)</f>
        <v>0</v>
      </c>
      <c r="BH91" s="203">
        <f>IF(N91="sníž. přenesená",J91,0)</f>
        <v>0</v>
      </c>
      <c r="BI91" s="203">
        <f>IF(N91="nulová",J91,0)</f>
        <v>0</v>
      </c>
      <c r="BJ91" s="23" t="s">
        <v>24</v>
      </c>
      <c r="BK91" s="203">
        <f>ROUND(I91*H91,2)</f>
        <v>0</v>
      </c>
      <c r="BL91" s="23" t="s">
        <v>158</v>
      </c>
      <c r="BM91" s="23" t="s">
        <v>688</v>
      </c>
    </row>
    <row r="92" spans="2:65" s="1" customFormat="1" ht="27">
      <c r="B92" s="40"/>
      <c r="C92" s="62"/>
      <c r="D92" s="222" t="s">
        <v>203</v>
      </c>
      <c r="E92" s="62"/>
      <c r="F92" s="223" t="s">
        <v>689</v>
      </c>
      <c r="G92" s="62"/>
      <c r="H92" s="62"/>
      <c r="I92" s="162"/>
      <c r="J92" s="62"/>
      <c r="K92" s="62"/>
      <c r="L92" s="60"/>
      <c r="M92" s="221"/>
      <c r="N92" s="41"/>
      <c r="O92" s="41"/>
      <c r="P92" s="41"/>
      <c r="Q92" s="41"/>
      <c r="R92" s="41"/>
      <c r="S92" s="41"/>
      <c r="T92" s="77"/>
      <c r="AT92" s="23" t="s">
        <v>203</v>
      </c>
      <c r="AU92" s="23" t="s">
        <v>83</v>
      </c>
    </row>
    <row r="93" spans="2:65" s="11" customFormat="1" ht="13.5">
      <c r="B93" s="204"/>
      <c r="C93" s="205"/>
      <c r="D93" s="206" t="s">
        <v>156</v>
      </c>
      <c r="E93" s="207" t="s">
        <v>22</v>
      </c>
      <c r="F93" s="208" t="s">
        <v>690</v>
      </c>
      <c r="G93" s="205"/>
      <c r="H93" s="209">
        <v>8</v>
      </c>
      <c r="I93" s="210"/>
      <c r="J93" s="205"/>
      <c r="K93" s="205"/>
      <c r="L93" s="211"/>
      <c r="M93" s="212"/>
      <c r="N93" s="213"/>
      <c r="O93" s="213"/>
      <c r="P93" s="213"/>
      <c r="Q93" s="213"/>
      <c r="R93" s="213"/>
      <c r="S93" s="213"/>
      <c r="T93" s="214"/>
      <c r="AT93" s="215" t="s">
        <v>156</v>
      </c>
      <c r="AU93" s="215" t="s">
        <v>83</v>
      </c>
      <c r="AV93" s="11" t="s">
        <v>83</v>
      </c>
      <c r="AW93" s="11" t="s">
        <v>37</v>
      </c>
      <c r="AX93" s="11" t="s">
        <v>24</v>
      </c>
      <c r="AY93" s="215" t="s">
        <v>139</v>
      </c>
    </row>
    <row r="94" spans="2:65" s="1" customFormat="1" ht="31.5" customHeight="1">
      <c r="B94" s="40"/>
      <c r="C94" s="192" t="s">
        <v>158</v>
      </c>
      <c r="D94" s="192" t="s">
        <v>142</v>
      </c>
      <c r="E94" s="193" t="s">
        <v>691</v>
      </c>
      <c r="F94" s="194" t="s">
        <v>692</v>
      </c>
      <c r="G94" s="195" t="s">
        <v>207</v>
      </c>
      <c r="H94" s="196">
        <v>126</v>
      </c>
      <c r="I94" s="197"/>
      <c r="J94" s="198">
        <f>ROUND(I94*H94,2)</f>
        <v>0</v>
      </c>
      <c r="K94" s="194" t="s">
        <v>146</v>
      </c>
      <c r="L94" s="60"/>
      <c r="M94" s="199" t="s">
        <v>22</v>
      </c>
      <c r="N94" s="200" t="s">
        <v>45</v>
      </c>
      <c r="O94" s="41"/>
      <c r="P94" s="201">
        <f>O94*H94</f>
        <v>0</v>
      </c>
      <c r="Q94" s="201">
        <v>0</v>
      </c>
      <c r="R94" s="201">
        <f>Q94*H94</f>
        <v>0</v>
      </c>
      <c r="S94" s="201">
        <v>0</v>
      </c>
      <c r="T94" s="202">
        <f>S94*H94</f>
        <v>0</v>
      </c>
      <c r="AR94" s="23" t="s">
        <v>158</v>
      </c>
      <c r="AT94" s="23" t="s">
        <v>142</v>
      </c>
      <c r="AU94" s="23" t="s">
        <v>83</v>
      </c>
      <c r="AY94" s="23" t="s">
        <v>139</v>
      </c>
      <c r="BE94" s="203">
        <f>IF(N94="základní",J94,0)</f>
        <v>0</v>
      </c>
      <c r="BF94" s="203">
        <f>IF(N94="snížená",J94,0)</f>
        <v>0</v>
      </c>
      <c r="BG94" s="203">
        <f>IF(N94="zákl. přenesená",J94,0)</f>
        <v>0</v>
      </c>
      <c r="BH94" s="203">
        <f>IF(N94="sníž. přenesená",J94,0)</f>
        <v>0</v>
      </c>
      <c r="BI94" s="203">
        <f>IF(N94="nulová",J94,0)</f>
        <v>0</v>
      </c>
      <c r="BJ94" s="23" t="s">
        <v>24</v>
      </c>
      <c r="BK94" s="203">
        <f>ROUND(I94*H94,2)</f>
        <v>0</v>
      </c>
      <c r="BL94" s="23" t="s">
        <v>158</v>
      </c>
      <c r="BM94" s="23" t="s">
        <v>693</v>
      </c>
    </row>
    <row r="95" spans="2:65" s="1" customFormat="1" ht="27">
      <c r="B95" s="40"/>
      <c r="C95" s="62"/>
      <c r="D95" s="222" t="s">
        <v>203</v>
      </c>
      <c r="E95" s="62"/>
      <c r="F95" s="223" t="s">
        <v>689</v>
      </c>
      <c r="G95" s="62"/>
      <c r="H95" s="62"/>
      <c r="I95" s="162"/>
      <c r="J95" s="62"/>
      <c r="K95" s="62"/>
      <c r="L95" s="60"/>
      <c r="M95" s="221"/>
      <c r="N95" s="41"/>
      <c r="O95" s="41"/>
      <c r="P95" s="41"/>
      <c r="Q95" s="41"/>
      <c r="R95" s="41"/>
      <c r="S95" s="41"/>
      <c r="T95" s="77"/>
      <c r="AT95" s="23" t="s">
        <v>203</v>
      </c>
      <c r="AU95" s="23" t="s">
        <v>83</v>
      </c>
    </row>
    <row r="96" spans="2:65" s="11" customFormat="1" ht="13.5">
      <c r="B96" s="204"/>
      <c r="C96" s="205"/>
      <c r="D96" s="222" t="s">
        <v>156</v>
      </c>
      <c r="E96" s="235" t="s">
        <v>22</v>
      </c>
      <c r="F96" s="236" t="s">
        <v>694</v>
      </c>
      <c r="G96" s="205"/>
      <c r="H96" s="237">
        <v>98</v>
      </c>
      <c r="I96" s="210"/>
      <c r="J96" s="205"/>
      <c r="K96" s="205"/>
      <c r="L96" s="211"/>
      <c r="M96" s="212"/>
      <c r="N96" s="213"/>
      <c r="O96" s="213"/>
      <c r="P96" s="213"/>
      <c r="Q96" s="213"/>
      <c r="R96" s="213"/>
      <c r="S96" s="213"/>
      <c r="T96" s="214"/>
      <c r="AT96" s="215" t="s">
        <v>156</v>
      </c>
      <c r="AU96" s="215" t="s">
        <v>83</v>
      </c>
      <c r="AV96" s="11" t="s">
        <v>83</v>
      </c>
      <c r="AW96" s="11" t="s">
        <v>37</v>
      </c>
      <c r="AX96" s="11" t="s">
        <v>74</v>
      </c>
      <c r="AY96" s="215" t="s">
        <v>139</v>
      </c>
    </row>
    <row r="97" spans="2:65" s="11" customFormat="1" ht="13.5">
      <c r="B97" s="204"/>
      <c r="C97" s="205"/>
      <c r="D97" s="222" t="s">
        <v>156</v>
      </c>
      <c r="E97" s="235" t="s">
        <v>22</v>
      </c>
      <c r="F97" s="236" t="s">
        <v>695</v>
      </c>
      <c r="G97" s="205"/>
      <c r="H97" s="237">
        <v>28</v>
      </c>
      <c r="I97" s="210"/>
      <c r="J97" s="205"/>
      <c r="K97" s="205"/>
      <c r="L97" s="211"/>
      <c r="M97" s="212"/>
      <c r="N97" s="213"/>
      <c r="O97" s="213"/>
      <c r="P97" s="213"/>
      <c r="Q97" s="213"/>
      <c r="R97" s="213"/>
      <c r="S97" s="213"/>
      <c r="T97" s="214"/>
      <c r="AT97" s="215" t="s">
        <v>156</v>
      </c>
      <c r="AU97" s="215" t="s">
        <v>83</v>
      </c>
      <c r="AV97" s="11" t="s">
        <v>83</v>
      </c>
      <c r="AW97" s="11" t="s">
        <v>37</v>
      </c>
      <c r="AX97" s="11" t="s">
        <v>74</v>
      </c>
      <c r="AY97" s="215" t="s">
        <v>139</v>
      </c>
    </row>
    <row r="98" spans="2:65" s="13" customFormat="1" ht="13.5">
      <c r="B98" s="238"/>
      <c r="C98" s="239"/>
      <c r="D98" s="206" t="s">
        <v>156</v>
      </c>
      <c r="E98" s="240" t="s">
        <v>22</v>
      </c>
      <c r="F98" s="241" t="s">
        <v>265</v>
      </c>
      <c r="G98" s="239"/>
      <c r="H98" s="242">
        <v>126</v>
      </c>
      <c r="I98" s="243"/>
      <c r="J98" s="239"/>
      <c r="K98" s="239"/>
      <c r="L98" s="244"/>
      <c r="M98" s="245"/>
      <c r="N98" s="246"/>
      <c r="O98" s="246"/>
      <c r="P98" s="246"/>
      <c r="Q98" s="246"/>
      <c r="R98" s="246"/>
      <c r="S98" s="246"/>
      <c r="T98" s="247"/>
      <c r="AT98" s="248" t="s">
        <v>156</v>
      </c>
      <c r="AU98" s="248" t="s">
        <v>83</v>
      </c>
      <c r="AV98" s="13" t="s">
        <v>158</v>
      </c>
      <c r="AW98" s="13" t="s">
        <v>37</v>
      </c>
      <c r="AX98" s="13" t="s">
        <v>24</v>
      </c>
      <c r="AY98" s="248" t="s">
        <v>139</v>
      </c>
    </row>
    <row r="99" spans="2:65" s="1" customFormat="1" ht="22.5" customHeight="1">
      <c r="B99" s="40"/>
      <c r="C99" s="192" t="s">
        <v>138</v>
      </c>
      <c r="D99" s="192" t="s">
        <v>142</v>
      </c>
      <c r="E99" s="193" t="s">
        <v>696</v>
      </c>
      <c r="F99" s="194" t="s">
        <v>697</v>
      </c>
      <c r="G99" s="195" t="s">
        <v>207</v>
      </c>
      <c r="H99" s="196">
        <v>40</v>
      </c>
      <c r="I99" s="197"/>
      <c r="J99" s="198">
        <f>ROUND(I99*H99,2)</f>
        <v>0</v>
      </c>
      <c r="K99" s="194" t="s">
        <v>146</v>
      </c>
      <c r="L99" s="60"/>
      <c r="M99" s="199" t="s">
        <v>22</v>
      </c>
      <c r="N99" s="200" t="s">
        <v>45</v>
      </c>
      <c r="O99" s="41"/>
      <c r="P99" s="201">
        <f>O99*H99</f>
        <v>0</v>
      </c>
      <c r="Q99" s="201">
        <v>0</v>
      </c>
      <c r="R99" s="201">
        <f>Q99*H99</f>
        <v>0</v>
      </c>
      <c r="S99" s="201">
        <v>0</v>
      </c>
      <c r="T99" s="202">
        <f>S99*H99</f>
        <v>0</v>
      </c>
      <c r="AR99" s="23" t="s">
        <v>158</v>
      </c>
      <c r="AT99" s="23" t="s">
        <v>142</v>
      </c>
      <c r="AU99" s="23" t="s">
        <v>83</v>
      </c>
      <c r="AY99" s="23" t="s">
        <v>139</v>
      </c>
      <c r="BE99" s="203">
        <f>IF(N99="základní",J99,0)</f>
        <v>0</v>
      </c>
      <c r="BF99" s="203">
        <f>IF(N99="snížená",J99,0)</f>
        <v>0</v>
      </c>
      <c r="BG99" s="203">
        <f>IF(N99="zákl. přenesená",J99,0)</f>
        <v>0</v>
      </c>
      <c r="BH99" s="203">
        <f>IF(N99="sníž. přenesená",J99,0)</f>
        <v>0</v>
      </c>
      <c r="BI99" s="203">
        <f>IF(N99="nulová",J99,0)</f>
        <v>0</v>
      </c>
      <c r="BJ99" s="23" t="s">
        <v>24</v>
      </c>
      <c r="BK99" s="203">
        <f>ROUND(I99*H99,2)</f>
        <v>0</v>
      </c>
      <c r="BL99" s="23" t="s">
        <v>158</v>
      </c>
      <c r="BM99" s="23" t="s">
        <v>698</v>
      </c>
    </row>
    <row r="100" spans="2:65" s="1" customFormat="1" ht="27">
      <c r="B100" s="40"/>
      <c r="C100" s="62"/>
      <c r="D100" s="222" t="s">
        <v>203</v>
      </c>
      <c r="E100" s="62"/>
      <c r="F100" s="223" t="s">
        <v>699</v>
      </c>
      <c r="G100" s="62"/>
      <c r="H100" s="62"/>
      <c r="I100" s="162"/>
      <c r="J100" s="62"/>
      <c r="K100" s="62"/>
      <c r="L100" s="60"/>
      <c r="M100" s="221"/>
      <c r="N100" s="41"/>
      <c r="O100" s="41"/>
      <c r="P100" s="41"/>
      <c r="Q100" s="41"/>
      <c r="R100" s="41"/>
      <c r="S100" s="41"/>
      <c r="T100" s="77"/>
      <c r="AT100" s="23" t="s">
        <v>203</v>
      </c>
      <c r="AU100" s="23" t="s">
        <v>83</v>
      </c>
    </row>
    <row r="101" spans="2:65" s="11" customFormat="1" ht="13.5">
      <c r="B101" s="204"/>
      <c r="C101" s="205"/>
      <c r="D101" s="206" t="s">
        <v>156</v>
      </c>
      <c r="E101" s="207" t="s">
        <v>22</v>
      </c>
      <c r="F101" s="208" t="s">
        <v>700</v>
      </c>
      <c r="G101" s="205"/>
      <c r="H101" s="209">
        <v>40</v>
      </c>
      <c r="I101" s="210"/>
      <c r="J101" s="205"/>
      <c r="K101" s="205"/>
      <c r="L101" s="211"/>
      <c r="M101" s="212"/>
      <c r="N101" s="213"/>
      <c r="O101" s="213"/>
      <c r="P101" s="213"/>
      <c r="Q101" s="213"/>
      <c r="R101" s="213"/>
      <c r="S101" s="213"/>
      <c r="T101" s="214"/>
      <c r="AT101" s="215" t="s">
        <v>156</v>
      </c>
      <c r="AU101" s="215" t="s">
        <v>83</v>
      </c>
      <c r="AV101" s="11" t="s">
        <v>83</v>
      </c>
      <c r="AW101" s="11" t="s">
        <v>37</v>
      </c>
      <c r="AX101" s="11" t="s">
        <v>24</v>
      </c>
      <c r="AY101" s="215" t="s">
        <v>139</v>
      </c>
    </row>
    <row r="102" spans="2:65" s="1" customFormat="1" ht="31.5" customHeight="1">
      <c r="B102" s="40"/>
      <c r="C102" s="192" t="s">
        <v>178</v>
      </c>
      <c r="D102" s="192" t="s">
        <v>142</v>
      </c>
      <c r="E102" s="193" t="s">
        <v>701</v>
      </c>
      <c r="F102" s="194" t="s">
        <v>702</v>
      </c>
      <c r="G102" s="195" t="s">
        <v>207</v>
      </c>
      <c r="H102" s="196">
        <v>2</v>
      </c>
      <c r="I102" s="197"/>
      <c r="J102" s="198">
        <f>ROUND(I102*H102,2)</f>
        <v>0</v>
      </c>
      <c r="K102" s="194" t="s">
        <v>146</v>
      </c>
      <c r="L102" s="60"/>
      <c r="M102" s="199" t="s">
        <v>22</v>
      </c>
      <c r="N102" s="200" t="s">
        <v>45</v>
      </c>
      <c r="O102" s="41"/>
      <c r="P102" s="201">
        <f>O102*H102</f>
        <v>0</v>
      </c>
      <c r="Q102" s="201">
        <v>0</v>
      </c>
      <c r="R102" s="201">
        <f>Q102*H102</f>
        <v>0</v>
      </c>
      <c r="S102" s="201">
        <v>0</v>
      </c>
      <c r="T102" s="202">
        <f>S102*H102</f>
        <v>0</v>
      </c>
      <c r="AR102" s="23" t="s">
        <v>158</v>
      </c>
      <c r="AT102" s="23" t="s">
        <v>142</v>
      </c>
      <c r="AU102" s="23" t="s">
        <v>83</v>
      </c>
      <c r="AY102" s="23" t="s">
        <v>139</v>
      </c>
      <c r="BE102" s="203">
        <f>IF(N102="základní",J102,0)</f>
        <v>0</v>
      </c>
      <c r="BF102" s="203">
        <f>IF(N102="snížená",J102,0)</f>
        <v>0</v>
      </c>
      <c r="BG102" s="203">
        <f>IF(N102="zákl. přenesená",J102,0)</f>
        <v>0</v>
      </c>
      <c r="BH102" s="203">
        <f>IF(N102="sníž. přenesená",J102,0)</f>
        <v>0</v>
      </c>
      <c r="BI102" s="203">
        <f>IF(N102="nulová",J102,0)</f>
        <v>0</v>
      </c>
      <c r="BJ102" s="23" t="s">
        <v>24</v>
      </c>
      <c r="BK102" s="203">
        <f>ROUND(I102*H102,2)</f>
        <v>0</v>
      </c>
      <c r="BL102" s="23" t="s">
        <v>158</v>
      </c>
      <c r="BM102" s="23" t="s">
        <v>703</v>
      </c>
    </row>
    <row r="103" spans="2:65" s="1" customFormat="1" ht="27">
      <c r="B103" s="40"/>
      <c r="C103" s="62"/>
      <c r="D103" s="206" t="s">
        <v>203</v>
      </c>
      <c r="E103" s="62"/>
      <c r="F103" s="220" t="s">
        <v>699</v>
      </c>
      <c r="G103" s="62"/>
      <c r="H103" s="62"/>
      <c r="I103" s="162"/>
      <c r="J103" s="62"/>
      <c r="K103" s="62"/>
      <c r="L103" s="60"/>
      <c r="M103" s="221"/>
      <c r="N103" s="41"/>
      <c r="O103" s="41"/>
      <c r="P103" s="41"/>
      <c r="Q103" s="41"/>
      <c r="R103" s="41"/>
      <c r="S103" s="41"/>
      <c r="T103" s="77"/>
      <c r="AT103" s="23" t="s">
        <v>203</v>
      </c>
      <c r="AU103" s="23" t="s">
        <v>83</v>
      </c>
    </row>
    <row r="104" spans="2:65" s="1" customFormat="1" ht="31.5" customHeight="1">
      <c r="B104" s="40"/>
      <c r="C104" s="192" t="s">
        <v>172</v>
      </c>
      <c r="D104" s="192" t="s">
        <v>142</v>
      </c>
      <c r="E104" s="193" t="s">
        <v>704</v>
      </c>
      <c r="F104" s="194" t="s">
        <v>705</v>
      </c>
      <c r="G104" s="195" t="s">
        <v>207</v>
      </c>
      <c r="H104" s="196">
        <v>714</v>
      </c>
      <c r="I104" s="197"/>
      <c r="J104" s="198">
        <f>ROUND(I104*H104,2)</f>
        <v>0</v>
      </c>
      <c r="K104" s="194" t="s">
        <v>146</v>
      </c>
      <c r="L104" s="60"/>
      <c r="M104" s="199" t="s">
        <v>22</v>
      </c>
      <c r="N104" s="200" t="s">
        <v>45</v>
      </c>
      <c r="O104" s="41"/>
      <c r="P104" s="201">
        <f>O104*H104</f>
        <v>0</v>
      </c>
      <c r="Q104" s="201">
        <v>0</v>
      </c>
      <c r="R104" s="201">
        <f>Q104*H104</f>
        <v>0</v>
      </c>
      <c r="S104" s="201">
        <v>0</v>
      </c>
      <c r="T104" s="202">
        <f>S104*H104</f>
        <v>0</v>
      </c>
      <c r="AR104" s="23" t="s">
        <v>158</v>
      </c>
      <c r="AT104" s="23" t="s">
        <v>142</v>
      </c>
      <c r="AU104" s="23" t="s">
        <v>83</v>
      </c>
      <c r="AY104" s="23" t="s">
        <v>139</v>
      </c>
      <c r="BE104" s="203">
        <f>IF(N104="základní",J104,0)</f>
        <v>0</v>
      </c>
      <c r="BF104" s="203">
        <f>IF(N104="snížená",J104,0)</f>
        <v>0</v>
      </c>
      <c r="BG104" s="203">
        <f>IF(N104="zákl. přenesená",J104,0)</f>
        <v>0</v>
      </c>
      <c r="BH104" s="203">
        <f>IF(N104="sníž. přenesená",J104,0)</f>
        <v>0</v>
      </c>
      <c r="BI104" s="203">
        <f>IF(N104="nulová",J104,0)</f>
        <v>0</v>
      </c>
      <c r="BJ104" s="23" t="s">
        <v>24</v>
      </c>
      <c r="BK104" s="203">
        <f>ROUND(I104*H104,2)</f>
        <v>0</v>
      </c>
      <c r="BL104" s="23" t="s">
        <v>158</v>
      </c>
      <c r="BM104" s="23" t="s">
        <v>706</v>
      </c>
    </row>
    <row r="105" spans="2:65" s="1" customFormat="1" ht="27">
      <c r="B105" s="40"/>
      <c r="C105" s="62"/>
      <c r="D105" s="222" t="s">
        <v>203</v>
      </c>
      <c r="E105" s="62"/>
      <c r="F105" s="223" t="s">
        <v>699</v>
      </c>
      <c r="G105" s="62"/>
      <c r="H105" s="62"/>
      <c r="I105" s="162"/>
      <c r="J105" s="62"/>
      <c r="K105" s="62"/>
      <c r="L105" s="60"/>
      <c r="M105" s="221"/>
      <c r="N105" s="41"/>
      <c r="O105" s="41"/>
      <c r="P105" s="41"/>
      <c r="Q105" s="41"/>
      <c r="R105" s="41"/>
      <c r="S105" s="41"/>
      <c r="T105" s="77"/>
      <c r="AT105" s="23" t="s">
        <v>203</v>
      </c>
      <c r="AU105" s="23" t="s">
        <v>83</v>
      </c>
    </row>
    <row r="106" spans="2:65" s="11" customFormat="1" ht="13.5">
      <c r="B106" s="204"/>
      <c r="C106" s="205"/>
      <c r="D106" s="222" t="s">
        <v>156</v>
      </c>
      <c r="E106" s="235" t="s">
        <v>22</v>
      </c>
      <c r="F106" s="236" t="s">
        <v>707</v>
      </c>
      <c r="G106" s="205"/>
      <c r="H106" s="237">
        <v>406</v>
      </c>
      <c r="I106" s="210"/>
      <c r="J106" s="205"/>
      <c r="K106" s="205"/>
      <c r="L106" s="211"/>
      <c r="M106" s="212"/>
      <c r="N106" s="213"/>
      <c r="O106" s="213"/>
      <c r="P106" s="213"/>
      <c r="Q106" s="213"/>
      <c r="R106" s="213"/>
      <c r="S106" s="213"/>
      <c r="T106" s="214"/>
      <c r="AT106" s="215" t="s">
        <v>156</v>
      </c>
      <c r="AU106" s="215" t="s">
        <v>83</v>
      </c>
      <c r="AV106" s="11" t="s">
        <v>83</v>
      </c>
      <c r="AW106" s="11" t="s">
        <v>37</v>
      </c>
      <c r="AX106" s="11" t="s">
        <v>74</v>
      </c>
      <c r="AY106" s="215" t="s">
        <v>139</v>
      </c>
    </row>
    <row r="107" spans="2:65" s="11" customFormat="1" ht="13.5">
      <c r="B107" s="204"/>
      <c r="C107" s="205"/>
      <c r="D107" s="222" t="s">
        <v>156</v>
      </c>
      <c r="E107" s="235" t="s">
        <v>22</v>
      </c>
      <c r="F107" s="236" t="s">
        <v>708</v>
      </c>
      <c r="G107" s="205"/>
      <c r="H107" s="237">
        <v>308</v>
      </c>
      <c r="I107" s="210"/>
      <c r="J107" s="205"/>
      <c r="K107" s="205"/>
      <c r="L107" s="211"/>
      <c r="M107" s="212"/>
      <c r="N107" s="213"/>
      <c r="O107" s="213"/>
      <c r="P107" s="213"/>
      <c r="Q107" s="213"/>
      <c r="R107" s="213"/>
      <c r="S107" s="213"/>
      <c r="T107" s="214"/>
      <c r="AT107" s="215" t="s">
        <v>156</v>
      </c>
      <c r="AU107" s="215" t="s">
        <v>83</v>
      </c>
      <c r="AV107" s="11" t="s">
        <v>83</v>
      </c>
      <c r="AW107" s="11" t="s">
        <v>37</v>
      </c>
      <c r="AX107" s="11" t="s">
        <v>74</v>
      </c>
      <c r="AY107" s="215" t="s">
        <v>139</v>
      </c>
    </row>
    <row r="108" spans="2:65" s="13" customFormat="1" ht="13.5">
      <c r="B108" s="238"/>
      <c r="C108" s="239"/>
      <c r="D108" s="206" t="s">
        <v>156</v>
      </c>
      <c r="E108" s="240" t="s">
        <v>22</v>
      </c>
      <c r="F108" s="241" t="s">
        <v>265</v>
      </c>
      <c r="G108" s="239"/>
      <c r="H108" s="242">
        <v>714</v>
      </c>
      <c r="I108" s="243"/>
      <c r="J108" s="239"/>
      <c r="K108" s="239"/>
      <c r="L108" s="244"/>
      <c r="M108" s="245"/>
      <c r="N108" s="246"/>
      <c r="O108" s="246"/>
      <c r="P108" s="246"/>
      <c r="Q108" s="246"/>
      <c r="R108" s="246"/>
      <c r="S108" s="246"/>
      <c r="T108" s="247"/>
      <c r="AT108" s="248" t="s">
        <v>156</v>
      </c>
      <c r="AU108" s="248" t="s">
        <v>83</v>
      </c>
      <c r="AV108" s="13" t="s">
        <v>158</v>
      </c>
      <c r="AW108" s="13" t="s">
        <v>37</v>
      </c>
      <c r="AX108" s="13" t="s">
        <v>24</v>
      </c>
      <c r="AY108" s="248" t="s">
        <v>139</v>
      </c>
    </row>
    <row r="109" spans="2:65" s="1" customFormat="1" ht="31.5" customHeight="1">
      <c r="B109" s="40"/>
      <c r="C109" s="192" t="s">
        <v>182</v>
      </c>
      <c r="D109" s="192" t="s">
        <v>142</v>
      </c>
      <c r="E109" s="193" t="s">
        <v>709</v>
      </c>
      <c r="F109" s="194" t="s">
        <v>710</v>
      </c>
      <c r="G109" s="195" t="s">
        <v>207</v>
      </c>
      <c r="H109" s="196">
        <v>28</v>
      </c>
      <c r="I109" s="197"/>
      <c r="J109" s="198">
        <f>ROUND(I109*H109,2)</f>
        <v>0</v>
      </c>
      <c r="K109" s="194" t="s">
        <v>146</v>
      </c>
      <c r="L109" s="60"/>
      <c r="M109" s="199" t="s">
        <v>22</v>
      </c>
      <c r="N109" s="200" t="s">
        <v>45</v>
      </c>
      <c r="O109" s="41"/>
      <c r="P109" s="201">
        <f>O109*H109</f>
        <v>0</v>
      </c>
      <c r="Q109" s="201">
        <v>0</v>
      </c>
      <c r="R109" s="201">
        <f>Q109*H109</f>
        <v>0</v>
      </c>
      <c r="S109" s="201">
        <v>0</v>
      </c>
      <c r="T109" s="202">
        <f>S109*H109</f>
        <v>0</v>
      </c>
      <c r="AR109" s="23" t="s">
        <v>158</v>
      </c>
      <c r="AT109" s="23" t="s">
        <v>142</v>
      </c>
      <c r="AU109" s="23" t="s">
        <v>83</v>
      </c>
      <c r="AY109" s="23" t="s">
        <v>139</v>
      </c>
      <c r="BE109" s="203">
        <f>IF(N109="základní",J109,0)</f>
        <v>0</v>
      </c>
      <c r="BF109" s="203">
        <f>IF(N109="snížená",J109,0)</f>
        <v>0</v>
      </c>
      <c r="BG109" s="203">
        <f>IF(N109="zákl. přenesená",J109,0)</f>
        <v>0</v>
      </c>
      <c r="BH109" s="203">
        <f>IF(N109="sníž. přenesená",J109,0)</f>
        <v>0</v>
      </c>
      <c r="BI109" s="203">
        <f>IF(N109="nulová",J109,0)</f>
        <v>0</v>
      </c>
      <c r="BJ109" s="23" t="s">
        <v>24</v>
      </c>
      <c r="BK109" s="203">
        <f>ROUND(I109*H109,2)</f>
        <v>0</v>
      </c>
      <c r="BL109" s="23" t="s">
        <v>158</v>
      </c>
      <c r="BM109" s="23" t="s">
        <v>711</v>
      </c>
    </row>
    <row r="110" spans="2:65" s="1" customFormat="1" ht="27">
      <c r="B110" s="40"/>
      <c r="C110" s="62"/>
      <c r="D110" s="222" t="s">
        <v>203</v>
      </c>
      <c r="E110" s="62"/>
      <c r="F110" s="223" t="s">
        <v>699</v>
      </c>
      <c r="G110" s="62"/>
      <c r="H110" s="62"/>
      <c r="I110" s="162"/>
      <c r="J110" s="62"/>
      <c r="K110" s="62"/>
      <c r="L110" s="60"/>
      <c r="M110" s="221"/>
      <c r="N110" s="41"/>
      <c r="O110" s="41"/>
      <c r="P110" s="41"/>
      <c r="Q110" s="41"/>
      <c r="R110" s="41"/>
      <c r="S110" s="41"/>
      <c r="T110" s="77"/>
      <c r="AT110" s="23" t="s">
        <v>203</v>
      </c>
      <c r="AU110" s="23" t="s">
        <v>83</v>
      </c>
    </row>
    <row r="111" spans="2:65" s="11" customFormat="1" ht="13.5">
      <c r="B111" s="204"/>
      <c r="C111" s="205"/>
      <c r="D111" s="206" t="s">
        <v>156</v>
      </c>
      <c r="E111" s="207" t="s">
        <v>22</v>
      </c>
      <c r="F111" s="208" t="s">
        <v>712</v>
      </c>
      <c r="G111" s="205"/>
      <c r="H111" s="209">
        <v>28</v>
      </c>
      <c r="I111" s="210"/>
      <c r="J111" s="205"/>
      <c r="K111" s="205"/>
      <c r="L111" s="211"/>
      <c r="M111" s="212"/>
      <c r="N111" s="213"/>
      <c r="O111" s="213"/>
      <c r="P111" s="213"/>
      <c r="Q111" s="213"/>
      <c r="R111" s="213"/>
      <c r="S111" s="213"/>
      <c r="T111" s="214"/>
      <c r="AT111" s="215" t="s">
        <v>156</v>
      </c>
      <c r="AU111" s="215" t="s">
        <v>83</v>
      </c>
      <c r="AV111" s="11" t="s">
        <v>83</v>
      </c>
      <c r="AW111" s="11" t="s">
        <v>37</v>
      </c>
      <c r="AX111" s="11" t="s">
        <v>24</v>
      </c>
      <c r="AY111" s="215" t="s">
        <v>139</v>
      </c>
    </row>
    <row r="112" spans="2:65" s="1" customFormat="1" ht="31.5" customHeight="1">
      <c r="B112" s="40"/>
      <c r="C112" s="192" t="s">
        <v>164</v>
      </c>
      <c r="D112" s="192" t="s">
        <v>142</v>
      </c>
      <c r="E112" s="193" t="s">
        <v>713</v>
      </c>
      <c r="F112" s="194" t="s">
        <v>714</v>
      </c>
      <c r="G112" s="195" t="s">
        <v>243</v>
      </c>
      <c r="H112" s="196">
        <v>54</v>
      </c>
      <c r="I112" s="197"/>
      <c r="J112" s="198">
        <f>ROUND(I112*H112,2)</f>
        <v>0</v>
      </c>
      <c r="K112" s="194" t="s">
        <v>22</v>
      </c>
      <c r="L112" s="60"/>
      <c r="M112" s="199" t="s">
        <v>22</v>
      </c>
      <c r="N112" s="200" t="s">
        <v>45</v>
      </c>
      <c r="O112" s="41"/>
      <c r="P112" s="201">
        <f>O112*H112</f>
        <v>0</v>
      </c>
      <c r="Q112" s="201">
        <v>2.0000000000000001E-4</v>
      </c>
      <c r="R112" s="201">
        <f>Q112*H112</f>
        <v>1.0800000000000001E-2</v>
      </c>
      <c r="S112" s="201">
        <v>0</v>
      </c>
      <c r="T112" s="202">
        <f>S112*H112</f>
        <v>0</v>
      </c>
      <c r="AR112" s="23" t="s">
        <v>158</v>
      </c>
      <c r="AT112" s="23" t="s">
        <v>142</v>
      </c>
      <c r="AU112" s="23" t="s">
        <v>83</v>
      </c>
      <c r="AY112" s="23" t="s">
        <v>139</v>
      </c>
      <c r="BE112" s="203">
        <f>IF(N112="základní",J112,0)</f>
        <v>0</v>
      </c>
      <c r="BF112" s="203">
        <f>IF(N112="snížená",J112,0)</f>
        <v>0</v>
      </c>
      <c r="BG112" s="203">
        <f>IF(N112="zákl. přenesená",J112,0)</f>
        <v>0</v>
      </c>
      <c r="BH112" s="203">
        <f>IF(N112="sníž. přenesená",J112,0)</f>
        <v>0</v>
      </c>
      <c r="BI112" s="203">
        <f>IF(N112="nulová",J112,0)</f>
        <v>0</v>
      </c>
      <c r="BJ112" s="23" t="s">
        <v>24</v>
      </c>
      <c r="BK112" s="203">
        <f>ROUND(I112*H112,2)</f>
        <v>0</v>
      </c>
      <c r="BL112" s="23" t="s">
        <v>158</v>
      </c>
      <c r="BM112" s="23" t="s">
        <v>715</v>
      </c>
    </row>
    <row r="113" spans="2:65" s="10" customFormat="1" ht="29.85" customHeight="1">
      <c r="B113" s="175"/>
      <c r="C113" s="176"/>
      <c r="D113" s="189" t="s">
        <v>73</v>
      </c>
      <c r="E113" s="190" t="s">
        <v>663</v>
      </c>
      <c r="F113" s="190" t="s">
        <v>664</v>
      </c>
      <c r="G113" s="176"/>
      <c r="H113" s="176"/>
      <c r="I113" s="179"/>
      <c r="J113" s="191">
        <f>BK113</f>
        <v>0</v>
      </c>
      <c r="K113" s="176"/>
      <c r="L113" s="181"/>
      <c r="M113" s="182"/>
      <c r="N113" s="183"/>
      <c r="O113" s="183"/>
      <c r="P113" s="184">
        <f>SUM(P114:P115)</f>
        <v>0</v>
      </c>
      <c r="Q113" s="183"/>
      <c r="R113" s="184">
        <f>SUM(R114:R115)</f>
        <v>0</v>
      </c>
      <c r="S113" s="183"/>
      <c r="T113" s="185">
        <f>SUM(T114:T115)</f>
        <v>0</v>
      </c>
      <c r="AR113" s="186" t="s">
        <v>24</v>
      </c>
      <c r="AT113" s="187" t="s">
        <v>73</v>
      </c>
      <c r="AU113" s="187" t="s">
        <v>24</v>
      </c>
      <c r="AY113" s="186" t="s">
        <v>139</v>
      </c>
      <c r="BK113" s="188">
        <f>SUM(BK114:BK115)</f>
        <v>0</v>
      </c>
    </row>
    <row r="114" spans="2:65" s="1" customFormat="1" ht="31.5" customHeight="1">
      <c r="B114" s="40"/>
      <c r="C114" s="192" t="s">
        <v>29</v>
      </c>
      <c r="D114" s="192" t="s">
        <v>142</v>
      </c>
      <c r="E114" s="193" t="s">
        <v>666</v>
      </c>
      <c r="F114" s="194" t="s">
        <v>667</v>
      </c>
      <c r="G114" s="195" t="s">
        <v>357</v>
      </c>
      <c r="H114" s="196">
        <v>1.0999999999999999E-2</v>
      </c>
      <c r="I114" s="197"/>
      <c r="J114" s="198">
        <f>ROUND(I114*H114,2)</f>
        <v>0</v>
      </c>
      <c r="K114" s="194" t="s">
        <v>146</v>
      </c>
      <c r="L114" s="60"/>
      <c r="M114" s="199" t="s">
        <v>22</v>
      </c>
      <c r="N114" s="200" t="s">
        <v>45</v>
      </c>
      <c r="O114" s="41"/>
      <c r="P114" s="201">
        <f>O114*H114</f>
        <v>0</v>
      </c>
      <c r="Q114" s="201">
        <v>0</v>
      </c>
      <c r="R114" s="201">
        <f>Q114*H114</f>
        <v>0</v>
      </c>
      <c r="S114" s="201">
        <v>0</v>
      </c>
      <c r="T114" s="202">
        <f>S114*H114</f>
        <v>0</v>
      </c>
      <c r="AR114" s="23" t="s">
        <v>158</v>
      </c>
      <c r="AT114" s="23" t="s">
        <v>142</v>
      </c>
      <c r="AU114" s="23" t="s">
        <v>83</v>
      </c>
      <c r="AY114" s="23" t="s">
        <v>139</v>
      </c>
      <c r="BE114" s="203">
        <f>IF(N114="základní",J114,0)</f>
        <v>0</v>
      </c>
      <c r="BF114" s="203">
        <f>IF(N114="snížená",J114,0)</f>
        <v>0</v>
      </c>
      <c r="BG114" s="203">
        <f>IF(N114="zákl. přenesená",J114,0)</f>
        <v>0</v>
      </c>
      <c r="BH114" s="203">
        <f>IF(N114="sníž. přenesená",J114,0)</f>
        <v>0</v>
      </c>
      <c r="BI114" s="203">
        <f>IF(N114="nulová",J114,0)</f>
        <v>0</v>
      </c>
      <c r="BJ114" s="23" t="s">
        <v>24</v>
      </c>
      <c r="BK114" s="203">
        <f>ROUND(I114*H114,2)</f>
        <v>0</v>
      </c>
      <c r="BL114" s="23" t="s">
        <v>158</v>
      </c>
      <c r="BM114" s="23" t="s">
        <v>716</v>
      </c>
    </row>
    <row r="115" spans="2:65" s="1" customFormat="1" ht="27">
      <c r="B115" s="40"/>
      <c r="C115" s="62"/>
      <c r="D115" s="222" t="s">
        <v>203</v>
      </c>
      <c r="E115" s="62"/>
      <c r="F115" s="223" t="s">
        <v>669</v>
      </c>
      <c r="G115" s="62"/>
      <c r="H115" s="62"/>
      <c r="I115" s="162"/>
      <c r="J115" s="62"/>
      <c r="K115" s="62"/>
      <c r="L115" s="60"/>
      <c r="M115" s="259"/>
      <c r="N115" s="217"/>
      <c r="O115" s="217"/>
      <c r="P115" s="217"/>
      <c r="Q115" s="217"/>
      <c r="R115" s="217"/>
      <c r="S115" s="217"/>
      <c r="T115" s="260"/>
      <c r="AT115" s="23" t="s">
        <v>203</v>
      </c>
      <c r="AU115" s="23" t="s">
        <v>83</v>
      </c>
    </row>
    <row r="116" spans="2:65" s="1" customFormat="1" ht="6.95" customHeight="1">
      <c r="B116" s="55"/>
      <c r="C116" s="56"/>
      <c r="D116" s="56"/>
      <c r="E116" s="56"/>
      <c r="F116" s="56"/>
      <c r="G116" s="56"/>
      <c r="H116" s="56"/>
      <c r="I116" s="138"/>
      <c r="J116" s="56"/>
      <c r="K116" s="56"/>
      <c r="L116" s="60"/>
    </row>
  </sheetData>
  <sheetProtection algorithmName="SHA-512" hashValue="k31b2q/BKr+doNFAo35ldnKmmrqK+adAX0HuoXYvNLHrStGWgZ1GbnmEc0jtnk1XsIopNP2rvWTarkrl6x7J5A==" saltValue="AYDg1LYFp4Ji+AF2MdMjaQ==" spinCount="100000" sheet="1" objects="1" scenarios="1" formatCells="0" formatColumns="0" formatRows="0" sort="0" autoFilter="0"/>
  <autoFilter ref="C78:K115"/>
  <mergeCells count="9">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92</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717</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ROUND(J79,2)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ROUND(SUM(BE79:BE90), 2)</f>
        <v>0</v>
      </c>
      <c r="G30" s="41"/>
      <c r="H30" s="41"/>
      <c r="I30" s="130">
        <v>0.21</v>
      </c>
      <c r="J30" s="129">
        <f>ROUND(ROUND((SUM(BE79:BE90)), 2)*I30, 2)</f>
        <v>0</v>
      </c>
      <c r="K30" s="44"/>
    </row>
    <row r="31" spans="2:11" s="1" customFormat="1" ht="14.45" customHeight="1">
      <c r="B31" s="40"/>
      <c r="C31" s="41"/>
      <c r="D31" s="41"/>
      <c r="E31" s="48" t="s">
        <v>46</v>
      </c>
      <c r="F31" s="129">
        <f>ROUND(SUM(BF79:BF90), 2)</f>
        <v>0</v>
      </c>
      <c r="G31" s="41"/>
      <c r="H31" s="41"/>
      <c r="I31" s="130">
        <v>0.15</v>
      </c>
      <c r="J31" s="129">
        <f>ROUND(ROUND((SUM(BF79:BF90)), 2)*I31, 2)</f>
        <v>0</v>
      </c>
      <c r="K31" s="44"/>
    </row>
    <row r="32" spans="2:11" s="1" customFormat="1" ht="14.45" hidden="1" customHeight="1">
      <c r="B32" s="40"/>
      <c r="C32" s="41"/>
      <c r="D32" s="41"/>
      <c r="E32" s="48" t="s">
        <v>47</v>
      </c>
      <c r="F32" s="129">
        <f>ROUND(SUM(BG79:BG90), 2)</f>
        <v>0</v>
      </c>
      <c r="G32" s="41"/>
      <c r="H32" s="41"/>
      <c r="I32" s="130">
        <v>0.21</v>
      </c>
      <c r="J32" s="129">
        <v>0</v>
      </c>
      <c r="K32" s="44"/>
    </row>
    <row r="33" spans="2:11" s="1" customFormat="1" ht="14.45" hidden="1" customHeight="1">
      <c r="B33" s="40"/>
      <c r="C33" s="41"/>
      <c r="D33" s="41"/>
      <c r="E33" s="48" t="s">
        <v>48</v>
      </c>
      <c r="F33" s="129">
        <f>ROUND(SUM(BH79:BH90), 2)</f>
        <v>0</v>
      </c>
      <c r="G33" s="41"/>
      <c r="H33" s="41"/>
      <c r="I33" s="130">
        <v>0.15</v>
      </c>
      <c r="J33" s="129">
        <v>0</v>
      </c>
      <c r="K33" s="44"/>
    </row>
    <row r="34" spans="2:11" s="1" customFormat="1" ht="14.45" hidden="1" customHeight="1">
      <c r="B34" s="40"/>
      <c r="C34" s="41"/>
      <c r="D34" s="41"/>
      <c r="E34" s="48" t="s">
        <v>49</v>
      </c>
      <c r="F34" s="129">
        <f>ROUND(SUM(BI79:BI90),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191 - Definitivní dopravní značení</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J79</f>
        <v>0</v>
      </c>
      <c r="K56" s="44"/>
      <c r="AU56" s="23" t="s">
        <v>117</v>
      </c>
    </row>
    <row r="57" spans="2:47" s="7" customFormat="1" ht="24.95" customHeight="1">
      <c r="B57" s="148"/>
      <c r="C57" s="149"/>
      <c r="D57" s="150" t="s">
        <v>187</v>
      </c>
      <c r="E57" s="151"/>
      <c r="F57" s="151"/>
      <c r="G57" s="151"/>
      <c r="H57" s="151"/>
      <c r="I57" s="152"/>
      <c r="J57" s="153">
        <f>J80</f>
        <v>0</v>
      </c>
      <c r="K57" s="154"/>
    </row>
    <row r="58" spans="2:47" s="8" customFormat="1" ht="19.899999999999999" customHeight="1">
      <c r="B58" s="155"/>
      <c r="C58" s="156"/>
      <c r="D58" s="157" t="s">
        <v>193</v>
      </c>
      <c r="E58" s="158"/>
      <c r="F58" s="158"/>
      <c r="G58" s="158"/>
      <c r="H58" s="158"/>
      <c r="I58" s="159"/>
      <c r="J58" s="160">
        <f>J81</f>
        <v>0</v>
      </c>
      <c r="K58" s="161"/>
    </row>
    <row r="59" spans="2:47" s="8" customFormat="1" ht="19.899999999999999" customHeight="1">
      <c r="B59" s="155"/>
      <c r="C59" s="156"/>
      <c r="D59" s="157" t="s">
        <v>195</v>
      </c>
      <c r="E59" s="158"/>
      <c r="F59" s="158"/>
      <c r="G59" s="158"/>
      <c r="H59" s="158"/>
      <c r="I59" s="159"/>
      <c r="J59" s="160">
        <f>J88</f>
        <v>0</v>
      </c>
      <c r="K59" s="161"/>
    </row>
    <row r="60" spans="2:47" s="1" customFormat="1" ht="21.75" customHeight="1">
      <c r="B60" s="40"/>
      <c r="C60" s="41"/>
      <c r="D60" s="41"/>
      <c r="E60" s="41"/>
      <c r="F60" s="41"/>
      <c r="G60" s="41"/>
      <c r="H60" s="41"/>
      <c r="I60" s="117"/>
      <c r="J60" s="41"/>
      <c r="K60" s="44"/>
    </row>
    <row r="61" spans="2:47" s="1" customFormat="1" ht="6.95" customHeight="1">
      <c r="B61" s="55"/>
      <c r="C61" s="56"/>
      <c r="D61" s="56"/>
      <c r="E61" s="56"/>
      <c r="F61" s="56"/>
      <c r="G61" s="56"/>
      <c r="H61" s="56"/>
      <c r="I61" s="138"/>
      <c r="J61" s="56"/>
      <c r="K61" s="57"/>
    </row>
    <row r="65" spans="2:63" s="1" customFormat="1" ht="6.95" customHeight="1">
      <c r="B65" s="58"/>
      <c r="C65" s="59"/>
      <c r="D65" s="59"/>
      <c r="E65" s="59"/>
      <c r="F65" s="59"/>
      <c r="G65" s="59"/>
      <c r="H65" s="59"/>
      <c r="I65" s="141"/>
      <c r="J65" s="59"/>
      <c r="K65" s="59"/>
      <c r="L65" s="60"/>
    </row>
    <row r="66" spans="2:63" s="1" customFormat="1" ht="36.950000000000003" customHeight="1">
      <c r="B66" s="40"/>
      <c r="C66" s="61" t="s">
        <v>122</v>
      </c>
      <c r="D66" s="62"/>
      <c r="E66" s="62"/>
      <c r="F66" s="62"/>
      <c r="G66" s="62"/>
      <c r="H66" s="62"/>
      <c r="I66" s="162"/>
      <c r="J66" s="62"/>
      <c r="K66" s="62"/>
      <c r="L66" s="60"/>
    </row>
    <row r="67" spans="2:63" s="1" customFormat="1" ht="6.95" customHeight="1">
      <c r="B67" s="40"/>
      <c r="C67" s="62"/>
      <c r="D67" s="62"/>
      <c r="E67" s="62"/>
      <c r="F67" s="62"/>
      <c r="G67" s="62"/>
      <c r="H67" s="62"/>
      <c r="I67" s="162"/>
      <c r="J67" s="62"/>
      <c r="K67" s="62"/>
      <c r="L67" s="60"/>
    </row>
    <row r="68" spans="2:63" s="1" customFormat="1" ht="14.45" customHeight="1">
      <c r="B68" s="40"/>
      <c r="C68" s="64" t="s">
        <v>18</v>
      </c>
      <c r="D68" s="62"/>
      <c r="E68" s="62"/>
      <c r="F68" s="62"/>
      <c r="G68" s="62"/>
      <c r="H68" s="62"/>
      <c r="I68" s="162"/>
      <c r="J68" s="62"/>
      <c r="K68" s="62"/>
      <c r="L68" s="60"/>
    </row>
    <row r="69" spans="2:63" s="1" customFormat="1" ht="22.5" customHeight="1">
      <c r="B69" s="40"/>
      <c r="C69" s="62"/>
      <c r="D69" s="62"/>
      <c r="E69" s="382" t="str">
        <f>E7</f>
        <v>Přestavba obslužné panelové komunikace, Kamenné Žehrovice</v>
      </c>
      <c r="F69" s="383"/>
      <c r="G69" s="383"/>
      <c r="H69" s="383"/>
      <c r="I69" s="162"/>
      <c r="J69" s="62"/>
      <c r="K69" s="62"/>
      <c r="L69" s="60"/>
    </row>
    <row r="70" spans="2:63" s="1" customFormat="1" ht="14.45" customHeight="1">
      <c r="B70" s="40"/>
      <c r="C70" s="64" t="s">
        <v>111</v>
      </c>
      <c r="D70" s="62"/>
      <c r="E70" s="62"/>
      <c r="F70" s="62"/>
      <c r="G70" s="62"/>
      <c r="H70" s="62"/>
      <c r="I70" s="162"/>
      <c r="J70" s="62"/>
      <c r="K70" s="62"/>
      <c r="L70" s="60"/>
    </row>
    <row r="71" spans="2:63" s="1" customFormat="1" ht="23.25" customHeight="1">
      <c r="B71" s="40"/>
      <c r="C71" s="62"/>
      <c r="D71" s="62"/>
      <c r="E71" s="358" t="str">
        <f>E9</f>
        <v>SO 191 - Definitivní dopravní značení</v>
      </c>
      <c r="F71" s="384"/>
      <c r="G71" s="384"/>
      <c r="H71" s="384"/>
      <c r="I71" s="162"/>
      <c r="J71" s="62"/>
      <c r="K71" s="62"/>
      <c r="L71" s="60"/>
    </row>
    <row r="72" spans="2:63" s="1" customFormat="1" ht="6.95" customHeight="1">
      <c r="B72" s="40"/>
      <c r="C72" s="62"/>
      <c r="D72" s="62"/>
      <c r="E72" s="62"/>
      <c r="F72" s="62"/>
      <c r="G72" s="62"/>
      <c r="H72" s="62"/>
      <c r="I72" s="162"/>
      <c r="J72" s="62"/>
      <c r="K72" s="62"/>
      <c r="L72" s="60"/>
    </row>
    <row r="73" spans="2:63" s="1" customFormat="1" ht="18" customHeight="1">
      <c r="B73" s="40"/>
      <c r="C73" s="64" t="s">
        <v>25</v>
      </c>
      <c r="D73" s="62"/>
      <c r="E73" s="62"/>
      <c r="F73" s="163" t="str">
        <f>F12</f>
        <v xml:space="preserve"> </v>
      </c>
      <c r="G73" s="62"/>
      <c r="H73" s="62"/>
      <c r="I73" s="164" t="s">
        <v>27</v>
      </c>
      <c r="J73" s="72" t="str">
        <f>IF(J12="","",J12)</f>
        <v>16.02.2015</v>
      </c>
      <c r="K73" s="62"/>
      <c r="L73" s="60"/>
    </row>
    <row r="74" spans="2:63" s="1" customFormat="1" ht="6.95" customHeight="1">
      <c r="B74" s="40"/>
      <c r="C74" s="62"/>
      <c r="D74" s="62"/>
      <c r="E74" s="62"/>
      <c r="F74" s="62"/>
      <c r="G74" s="62"/>
      <c r="H74" s="62"/>
      <c r="I74" s="162"/>
      <c r="J74" s="62"/>
      <c r="K74" s="62"/>
      <c r="L74" s="60"/>
    </row>
    <row r="75" spans="2:63" s="1" customFormat="1">
      <c r="B75" s="40"/>
      <c r="C75" s="64" t="s">
        <v>31</v>
      </c>
      <c r="D75" s="62"/>
      <c r="E75" s="62"/>
      <c r="F75" s="163" t="str">
        <f>E15</f>
        <v xml:space="preserve"> </v>
      </c>
      <c r="G75" s="62"/>
      <c r="H75" s="62"/>
      <c r="I75" s="164" t="s">
        <v>36</v>
      </c>
      <c r="J75" s="163" t="str">
        <f>E21</f>
        <v xml:space="preserve"> </v>
      </c>
      <c r="K75" s="62"/>
      <c r="L75" s="60"/>
    </row>
    <row r="76" spans="2:63" s="1" customFormat="1" ht="14.45" customHeight="1">
      <c r="B76" s="40"/>
      <c r="C76" s="64" t="s">
        <v>34</v>
      </c>
      <c r="D76" s="62"/>
      <c r="E76" s="62"/>
      <c r="F76" s="163" t="str">
        <f>IF(E18="","",E18)</f>
        <v/>
      </c>
      <c r="G76" s="62"/>
      <c r="H76" s="62"/>
      <c r="I76" s="162"/>
      <c r="J76" s="62"/>
      <c r="K76" s="62"/>
      <c r="L76" s="60"/>
    </row>
    <row r="77" spans="2:63" s="1" customFormat="1" ht="10.35" customHeight="1">
      <c r="B77" s="40"/>
      <c r="C77" s="62"/>
      <c r="D77" s="62"/>
      <c r="E77" s="62"/>
      <c r="F77" s="62"/>
      <c r="G77" s="62"/>
      <c r="H77" s="62"/>
      <c r="I77" s="162"/>
      <c r="J77" s="62"/>
      <c r="K77" s="62"/>
      <c r="L77" s="60"/>
    </row>
    <row r="78" spans="2:63" s="9" customFormat="1" ht="29.25" customHeight="1">
      <c r="B78" s="165"/>
      <c r="C78" s="166" t="s">
        <v>123</v>
      </c>
      <c r="D78" s="167" t="s">
        <v>59</v>
      </c>
      <c r="E78" s="167" t="s">
        <v>55</v>
      </c>
      <c r="F78" s="167" t="s">
        <v>124</v>
      </c>
      <c r="G78" s="167" t="s">
        <v>125</v>
      </c>
      <c r="H78" s="167" t="s">
        <v>126</v>
      </c>
      <c r="I78" s="168" t="s">
        <v>127</v>
      </c>
      <c r="J78" s="167" t="s">
        <v>115</v>
      </c>
      <c r="K78" s="169" t="s">
        <v>128</v>
      </c>
      <c r="L78" s="170"/>
      <c r="M78" s="80" t="s">
        <v>129</v>
      </c>
      <c r="N78" s="81" t="s">
        <v>44</v>
      </c>
      <c r="O78" s="81" t="s">
        <v>130</v>
      </c>
      <c r="P78" s="81" t="s">
        <v>131</v>
      </c>
      <c r="Q78" s="81" t="s">
        <v>132</v>
      </c>
      <c r="R78" s="81" t="s">
        <v>133</v>
      </c>
      <c r="S78" s="81" t="s">
        <v>134</v>
      </c>
      <c r="T78" s="82" t="s">
        <v>135</v>
      </c>
    </row>
    <row r="79" spans="2:63" s="1" customFormat="1" ht="29.25" customHeight="1">
      <c r="B79" s="40"/>
      <c r="C79" s="86" t="s">
        <v>116</v>
      </c>
      <c r="D79" s="62"/>
      <c r="E79" s="62"/>
      <c r="F79" s="62"/>
      <c r="G79" s="62"/>
      <c r="H79" s="62"/>
      <c r="I79" s="162"/>
      <c r="J79" s="171">
        <f>BK79</f>
        <v>0</v>
      </c>
      <c r="K79" s="62"/>
      <c r="L79" s="60"/>
      <c r="M79" s="83"/>
      <c r="N79" s="84"/>
      <c r="O79" s="84"/>
      <c r="P79" s="172">
        <f>P80</f>
        <v>0</v>
      </c>
      <c r="Q79" s="84"/>
      <c r="R79" s="172">
        <f>R80</f>
        <v>0.59604999999999986</v>
      </c>
      <c r="S79" s="84"/>
      <c r="T79" s="173">
        <f>T80</f>
        <v>0</v>
      </c>
      <c r="AT79" s="23" t="s">
        <v>73</v>
      </c>
      <c r="AU79" s="23" t="s">
        <v>117</v>
      </c>
      <c r="BK79" s="174">
        <f>BK80</f>
        <v>0</v>
      </c>
    </row>
    <row r="80" spans="2:63" s="10" customFormat="1" ht="37.35" customHeight="1">
      <c r="B80" s="175"/>
      <c r="C80" s="176"/>
      <c r="D80" s="177" t="s">
        <v>73</v>
      </c>
      <c r="E80" s="178" t="s">
        <v>196</v>
      </c>
      <c r="F80" s="178" t="s">
        <v>197</v>
      </c>
      <c r="G80" s="176"/>
      <c r="H80" s="176"/>
      <c r="I80" s="179"/>
      <c r="J80" s="180">
        <f>BK80</f>
        <v>0</v>
      </c>
      <c r="K80" s="176"/>
      <c r="L80" s="181"/>
      <c r="M80" s="182"/>
      <c r="N80" s="183"/>
      <c r="O80" s="183"/>
      <c r="P80" s="184">
        <f>P81+P88</f>
        <v>0</v>
      </c>
      <c r="Q80" s="183"/>
      <c r="R80" s="184">
        <f>R81+R88</f>
        <v>0.59604999999999986</v>
      </c>
      <c r="S80" s="183"/>
      <c r="T80" s="185">
        <f>T81+T88</f>
        <v>0</v>
      </c>
      <c r="AR80" s="186" t="s">
        <v>24</v>
      </c>
      <c r="AT80" s="187" t="s">
        <v>73</v>
      </c>
      <c r="AU80" s="187" t="s">
        <v>74</v>
      </c>
      <c r="AY80" s="186" t="s">
        <v>139</v>
      </c>
      <c r="BK80" s="188">
        <f>BK81+BK88</f>
        <v>0</v>
      </c>
    </row>
    <row r="81" spans="2:65" s="10" customFormat="1" ht="19.899999999999999" customHeight="1">
      <c r="B81" s="175"/>
      <c r="C81" s="176"/>
      <c r="D81" s="189" t="s">
        <v>73</v>
      </c>
      <c r="E81" s="190" t="s">
        <v>164</v>
      </c>
      <c r="F81" s="190" t="s">
        <v>586</v>
      </c>
      <c r="G81" s="176"/>
      <c r="H81" s="176"/>
      <c r="I81" s="179"/>
      <c r="J81" s="191">
        <f>BK81</f>
        <v>0</v>
      </c>
      <c r="K81" s="176"/>
      <c r="L81" s="181"/>
      <c r="M81" s="182"/>
      <c r="N81" s="183"/>
      <c r="O81" s="183"/>
      <c r="P81" s="184">
        <f>SUM(P82:P87)</f>
        <v>0</v>
      </c>
      <c r="Q81" s="183"/>
      <c r="R81" s="184">
        <f>SUM(R82:R87)</f>
        <v>0.59604999999999986</v>
      </c>
      <c r="S81" s="183"/>
      <c r="T81" s="185">
        <f>SUM(T82:T87)</f>
        <v>0</v>
      </c>
      <c r="AR81" s="186" t="s">
        <v>24</v>
      </c>
      <c r="AT81" s="187" t="s">
        <v>73</v>
      </c>
      <c r="AU81" s="187" t="s">
        <v>24</v>
      </c>
      <c r="AY81" s="186" t="s">
        <v>139</v>
      </c>
      <c r="BK81" s="188">
        <f>SUM(BK82:BK87)</f>
        <v>0</v>
      </c>
    </row>
    <row r="82" spans="2:65" s="1" customFormat="1" ht="31.5" customHeight="1">
      <c r="B82" s="40"/>
      <c r="C82" s="192" t="s">
        <v>24</v>
      </c>
      <c r="D82" s="192" t="s">
        <v>142</v>
      </c>
      <c r="E82" s="193" t="s">
        <v>718</v>
      </c>
      <c r="F82" s="194" t="s">
        <v>719</v>
      </c>
      <c r="G82" s="195" t="s">
        <v>207</v>
      </c>
      <c r="H82" s="196">
        <v>5</v>
      </c>
      <c r="I82" s="197"/>
      <c r="J82" s="198">
        <f>ROUND(I82*H82,2)</f>
        <v>0</v>
      </c>
      <c r="K82" s="194" t="s">
        <v>146</v>
      </c>
      <c r="L82" s="60"/>
      <c r="M82" s="199" t="s">
        <v>22</v>
      </c>
      <c r="N82" s="200" t="s">
        <v>45</v>
      </c>
      <c r="O82" s="41"/>
      <c r="P82" s="201">
        <f>O82*H82</f>
        <v>0</v>
      </c>
      <c r="Q82" s="201">
        <v>6.9999999999999999E-4</v>
      </c>
      <c r="R82" s="201">
        <f>Q82*H82</f>
        <v>3.5000000000000001E-3</v>
      </c>
      <c r="S82" s="201">
        <v>0</v>
      </c>
      <c r="T82" s="202">
        <f>S82*H82</f>
        <v>0</v>
      </c>
      <c r="AR82" s="23" t="s">
        <v>158</v>
      </c>
      <c r="AT82" s="23" t="s">
        <v>142</v>
      </c>
      <c r="AU82" s="23" t="s">
        <v>83</v>
      </c>
      <c r="AY82" s="23" t="s">
        <v>139</v>
      </c>
      <c r="BE82" s="203">
        <f>IF(N82="základní",J82,0)</f>
        <v>0</v>
      </c>
      <c r="BF82" s="203">
        <f>IF(N82="snížená",J82,0)</f>
        <v>0</v>
      </c>
      <c r="BG82" s="203">
        <f>IF(N82="zákl. přenesená",J82,0)</f>
        <v>0</v>
      </c>
      <c r="BH82" s="203">
        <f>IF(N82="sníž. přenesená",J82,0)</f>
        <v>0</v>
      </c>
      <c r="BI82" s="203">
        <f>IF(N82="nulová",J82,0)</f>
        <v>0</v>
      </c>
      <c r="BJ82" s="23" t="s">
        <v>24</v>
      </c>
      <c r="BK82" s="203">
        <f>ROUND(I82*H82,2)</f>
        <v>0</v>
      </c>
      <c r="BL82" s="23" t="s">
        <v>158</v>
      </c>
      <c r="BM82" s="23" t="s">
        <v>720</v>
      </c>
    </row>
    <row r="83" spans="2:65" s="1" customFormat="1" ht="135">
      <c r="B83" s="40"/>
      <c r="C83" s="62"/>
      <c r="D83" s="206" t="s">
        <v>203</v>
      </c>
      <c r="E83" s="62"/>
      <c r="F83" s="220" t="s">
        <v>721</v>
      </c>
      <c r="G83" s="62"/>
      <c r="H83" s="62"/>
      <c r="I83" s="162"/>
      <c r="J83" s="62"/>
      <c r="K83" s="62"/>
      <c r="L83" s="60"/>
      <c r="M83" s="221"/>
      <c r="N83" s="41"/>
      <c r="O83" s="41"/>
      <c r="P83" s="41"/>
      <c r="Q83" s="41"/>
      <c r="R83" s="41"/>
      <c r="S83" s="41"/>
      <c r="T83" s="77"/>
      <c r="AT83" s="23" t="s">
        <v>203</v>
      </c>
      <c r="AU83" s="23" t="s">
        <v>83</v>
      </c>
    </row>
    <row r="84" spans="2:65" s="1" customFormat="1" ht="22.5" customHeight="1">
      <c r="B84" s="40"/>
      <c r="C84" s="249" t="s">
        <v>83</v>
      </c>
      <c r="D84" s="249" t="s">
        <v>309</v>
      </c>
      <c r="E84" s="250" t="s">
        <v>722</v>
      </c>
      <c r="F84" s="251" t="s">
        <v>723</v>
      </c>
      <c r="G84" s="252" t="s">
        <v>207</v>
      </c>
      <c r="H84" s="253">
        <v>5</v>
      </c>
      <c r="I84" s="254"/>
      <c r="J84" s="255">
        <f>ROUND(I84*H84,2)</f>
        <v>0</v>
      </c>
      <c r="K84" s="251" t="s">
        <v>146</v>
      </c>
      <c r="L84" s="256"/>
      <c r="M84" s="257" t="s">
        <v>22</v>
      </c>
      <c r="N84" s="258" t="s">
        <v>45</v>
      </c>
      <c r="O84" s="41"/>
      <c r="P84" s="201">
        <f>O84*H84</f>
        <v>0</v>
      </c>
      <c r="Q84" s="201">
        <v>3.0000000000000001E-3</v>
      </c>
      <c r="R84" s="201">
        <f>Q84*H84</f>
        <v>1.4999999999999999E-2</v>
      </c>
      <c r="S84" s="201">
        <v>0</v>
      </c>
      <c r="T84" s="202">
        <f>S84*H84</f>
        <v>0</v>
      </c>
      <c r="AR84" s="23" t="s">
        <v>182</v>
      </c>
      <c r="AT84" s="23" t="s">
        <v>309</v>
      </c>
      <c r="AU84" s="23" t="s">
        <v>83</v>
      </c>
      <c r="AY84" s="23" t="s">
        <v>139</v>
      </c>
      <c r="BE84" s="203">
        <f>IF(N84="základní",J84,0)</f>
        <v>0</v>
      </c>
      <c r="BF84" s="203">
        <f>IF(N84="snížená",J84,0)</f>
        <v>0</v>
      </c>
      <c r="BG84" s="203">
        <f>IF(N84="zákl. přenesená",J84,0)</f>
        <v>0</v>
      </c>
      <c r="BH84" s="203">
        <f>IF(N84="sníž. přenesená",J84,0)</f>
        <v>0</v>
      </c>
      <c r="BI84" s="203">
        <f>IF(N84="nulová",J84,0)</f>
        <v>0</v>
      </c>
      <c r="BJ84" s="23" t="s">
        <v>24</v>
      </c>
      <c r="BK84" s="203">
        <f>ROUND(I84*H84,2)</f>
        <v>0</v>
      </c>
      <c r="BL84" s="23" t="s">
        <v>158</v>
      </c>
      <c r="BM84" s="23" t="s">
        <v>724</v>
      </c>
    </row>
    <row r="85" spans="2:65" s="1" customFormat="1" ht="22.5" customHeight="1">
      <c r="B85" s="40"/>
      <c r="C85" s="192" t="s">
        <v>152</v>
      </c>
      <c r="D85" s="192" t="s">
        <v>142</v>
      </c>
      <c r="E85" s="193" t="s">
        <v>725</v>
      </c>
      <c r="F85" s="194" t="s">
        <v>726</v>
      </c>
      <c r="G85" s="195" t="s">
        <v>207</v>
      </c>
      <c r="H85" s="196">
        <v>5</v>
      </c>
      <c r="I85" s="197"/>
      <c r="J85" s="198">
        <f>ROUND(I85*H85,2)</f>
        <v>0</v>
      </c>
      <c r="K85" s="194" t="s">
        <v>146</v>
      </c>
      <c r="L85" s="60"/>
      <c r="M85" s="199" t="s">
        <v>22</v>
      </c>
      <c r="N85" s="200" t="s">
        <v>45</v>
      </c>
      <c r="O85" s="41"/>
      <c r="P85" s="201">
        <f>O85*H85</f>
        <v>0</v>
      </c>
      <c r="Q85" s="201">
        <v>0.10940999999999999</v>
      </c>
      <c r="R85" s="201">
        <f>Q85*H85</f>
        <v>0.54704999999999993</v>
      </c>
      <c r="S85" s="201">
        <v>0</v>
      </c>
      <c r="T85" s="202">
        <f>S85*H85</f>
        <v>0</v>
      </c>
      <c r="AR85" s="23" t="s">
        <v>158</v>
      </c>
      <c r="AT85" s="23" t="s">
        <v>142</v>
      </c>
      <c r="AU85" s="23" t="s">
        <v>83</v>
      </c>
      <c r="AY85" s="23" t="s">
        <v>139</v>
      </c>
      <c r="BE85" s="203">
        <f>IF(N85="základní",J85,0)</f>
        <v>0</v>
      </c>
      <c r="BF85" s="203">
        <f>IF(N85="snížená",J85,0)</f>
        <v>0</v>
      </c>
      <c r="BG85" s="203">
        <f>IF(N85="zákl. přenesená",J85,0)</f>
        <v>0</v>
      </c>
      <c r="BH85" s="203">
        <f>IF(N85="sníž. přenesená",J85,0)</f>
        <v>0</v>
      </c>
      <c r="BI85" s="203">
        <f>IF(N85="nulová",J85,0)</f>
        <v>0</v>
      </c>
      <c r="BJ85" s="23" t="s">
        <v>24</v>
      </c>
      <c r="BK85" s="203">
        <f>ROUND(I85*H85,2)</f>
        <v>0</v>
      </c>
      <c r="BL85" s="23" t="s">
        <v>158</v>
      </c>
      <c r="BM85" s="23" t="s">
        <v>727</v>
      </c>
    </row>
    <row r="86" spans="2:65" s="1" customFormat="1" ht="94.5">
      <c r="B86" s="40"/>
      <c r="C86" s="62"/>
      <c r="D86" s="206" t="s">
        <v>203</v>
      </c>
      <c r="E86" s="62"/>
      <c r="F86" s="220" t="s">
        <v>728</v>
      </c>
      <c r="G86" s="62"/>
      <c r="H86" s="62"/>
      <c r="I86" s="162"/>
      <c r="J86" s="62"/>
      <c r="K86" s="62"/>
      <c r="L86" s="60"/>
      <c r="M86" s="221"/>
      <c r="N86" s="41"/>
      <c r="O86" s="41"/>
      <c r="P86" s="41"/>
      <c r="Q86" s="41"/>
      <c r="R86" s="41"/>
      <c r="S86" s="41"/>
      <c r="T86" s="77"/>
      <c r="AT86" s="23" t="s">
        <v>203</v>
      </c>
      <c r="AU86" s="23" t="s">
        <v>83</v>
      </c>
    </row>
    <row r="87" spans="2:65" s="1" customFormat="1" ht="22.5" customHeight="1">
      <c r="B87" s="40"/>
      <c r="C87" s="249" t="s">
        <v>158</v>
      </c>
      <c r="D87" s="249" t="s">
        <v>309</v>
      </c>
      <c r="E87" s="250" t="s">
        <v>729</v>
      </c>
      <c r="F87" s="251" t="s">
        <v>730</v>
      </c>
      <c r="G87" s="252" t="s">
        <v>207</v>
      </c>
      <c r="H87" s="253">
        <v>5</v>
      </c>
      <c r="I87" s="254"/>
      <c r="J87" s="255">
        <f>ROUND(I87*H87,2)</f>
        <v>0</v>
      </c>
      <c r="K87" s="251" t="s">
        <v>146</v>
      </c>
      <c r="L87" s="256"/>
      <c r="M87" s="257" t="s">
        <v>22</v>
      </c>
      <c r="N87" s="258" t="s">
        <v>45</v>
      </c>
      <c r="O87" s="41"/>
      <c r="P87" s="201">
        <f>O87*H87</f>
        <v>0</v>
      </c>
      <c r="Q87" s="201">
        <v>6.1000000000000004E-3</v>
      </c>
      <c r="R87" s="201">
        <f>Q87*H87</f>
        <v>3.0500000000000003E-2</v>
      </c>
      <c r="S87" s="201">
        <v>0</v>
      </c>
      <c r="T87" s="202">
        <f>S87*H87</f>
        <v>0</v>
      </c>
      <c r="AR87" s="23" t="s">
        <v>182</v>
      </c>
      <c r="AT87" s="23" t="s">
        <v>309</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158</v>
      </c>
      <c r="BM87" s="23" t="s">
        <v>731</v>
      </c>
    </row>
    <row r="88" spans="2:65" s="10" customFormat="1" ht="29.85" customHeight="1">
      <c r="B88" s="175"/>
      <c r="C88" s="176"/>
      <c r="D88" s="189" t="s">
        <v>73</v>
      </c>
      <c r="E88" s="190" t="s">
        <v>663</v>
      </c>
      <c r="F88" s="190" t="s">
        <v>664</v>
      </c>
      <c r="G88" s="176"/>
      <c r="H88" s="176"/>
      <c r="I88" s="179"/>
      <c r="J88" s="191">
        <f>BK88</f>
        <v>0</v>
      </c>
      <c r="K88" s="176"/>
      <c r="L88" s="181"/>
      <c r="M88" s="182"/>
      <c r="N88" s="183"/>
      <c r="O88" s="183"/>
      <c r="P88" s="184">
        <f>SUM(P89:P90)</f>
        <v>0</v>
      </c>
      <c r="Q88" s="183"/>
      <c r="R88" s="184">
        <f>SUM(R89:R90)</f>
        <v>0</v>
      </c>
      <c r="S88" s="183"/>
      <c r="T88" s="185">
        <f>SUM(T89:T90)</f>
        <v>0</v>
      </c>
      <c r="AR88" s="186" t="s">
        <v>24</v>
      </c>
      <c r="AT88" s="187" t="s">
        <v>73</v>
      </c>
      <c r="AU88" s="187" t="s">
        <v>24</v>
      </c>
      <c r="AY88" s="186" t="s">
        <v>139</v>
      </c>
      <c r="BK88" s="188">
        <f>SUM(BK89:BK90)</f>
        <v>0</v>
      </c>
    </row>
    <row r="89" spans="2:65" s="1" customFormat="1" ht="31.5" customHeight="1">
      <c r="B89" s="40"/>
      <c r="C89" s="192" t="s">
        <v>138</v>
      </c>
      <c r="D89" s="192" t="s">
        <v>142</v>
      </c>
      <c r="E89" s="193" t="s">
        <v>666</v>
      </c>
      <c r="F89" s="194" t="s">
        <v>667</v>
      </c>
      <c r="G89" s="195" t="s">
        <v>357</v>
      </c>
      <c r="H89" s="196">
        <v>0.59599999999999997</v>
      </c>
      <c r="I89" s="197"/>
      <c r="J89" s="198">
        <f>ROUND(I89*H89,2)</f>
        <v>0</v>
      </c>
      <c r="K89" s="194" t="s">
        <v>146</v>
      </c>
      <c r="L89" s="60"/>
      <c r="M89" s="199" t="s">
        <v>22</v>
      </c>
      <c r="N89" s="200" t="s">
        <v>45</v>
      </c>
      <c r="O89" s="41"/>
      <c r="P89" s="201">
        <f>O89*H89</f>
        <v>0</v>
      </c>
      <c r="Q89" s="201">
        <v>0</v>
      </c>
      <c r="R89" s="201">
        <f>Q89*H89</f>
        <v>0</v>
      </c>
      <c r="S89" s="201">
        <v>0</v>
      </c>
      <c r="T89" s="202">
        <f>S89*H89</f>
        <v>0</v>
      </c>
      <c r="AR89" s="23" t="s">
        <v>158</v>
      </c>
      <c r="AT89" s="23" t="s">
        <v>142</v>
      </c>
      <c r="AU89" s="23" t="s">
        <v>83</v>
      </c>
      <c r="AY89" s="23" t="s">
        <v>139</v>
      </c>
      <c r="BE89" s="203">
        <f>IF(N89="základní",J89,0)</f>
        <v>0</v>
      </c>
      <c r="BF89" s="203">
        <f>IF(N89="snížená",J89,0)</f>
        <v>0</v>
      </c>
      <c r="BG89" s="203">
        <f>IF(N89="zákl. přenesená",J89,0)</f>
        <v>0</v>
      </c>
      <c r="BH89" s="203">
        <f>IF(N89="sníž. přenesená",J89,0)</f>
        <v>0</v>
      </c>
      <c r="BI89" s="203">
        <f>IF(N89="nulová",J89,0)</f>
        <v>0</v>
      </c>
      <c r="BJ89" s="23" t="s">
        <v>24</v>
      </c>
      <c r="BK89" s="203">
        <f>ROUND(I89*H89,2)</f>
        <v>0</v>
      </c>
      <c r="BL89" s="23" t="s">
        <v>158</v>
      </c>
      <c r="BM89" s="23" t="s">
        <v>732</v>
      </c>
    </row>
    <row r="90" spans="2:65" s="1" customFormat="1" ht="27">
      <c r="B90" s="40"/>
      <c r="C90" s="62"/>
      <c r="D90" s="222" t="s">
        <v>203</v>
      </c>
      <c r="E90" s="62"/>
      <c r="F90" s="223" t="s">
        <v>669</v>
      </c>
      <c r="G90" s="62"/>
      <c r="H90" s="62"/>
      <c r="I90" s="162"/>
      <c r="J90" s="62"/>
      <c r="K90" s="62"/>
      <c r="L90" s="60"/>
      <c r="M90" s="259"/>
      <c r="N90" s="217"/>
      <c r="O90" s="217"/>
      <c r="P90" s="217"/>
      <c r="Q90" s="217"/>
      <c r="R90" s="217"/>
      <c r="S90" s="217"/>
      <c r="T90" s="260"/>
      <c r="AT90" s="23" t="s">
        <v>203</v>
      </c>
      <c r="AU90" s="23" t="s">
        <v>83</v>
      </c>
    </row>
    <row r="91" spans="2:65" s="1" customFormat="1" ht="6.95" customHeight="1">
      <c r="B91" s="55"/>
      <c r="C91" s="56"/>
      <c r="D91" s="56"/>
      <c r="E91" s="56"/>
      <c r="F91" s="56"/>
      <c r="G91" s="56"/>
      <c r="H91" s="56"/>
      <c r="I91" s="138"/>
      <c r="J91" s="56"/>
      <c r="K91" s="56"/>
      <c r="L91" s="60"/>
    </row>
  </sheetData>
  <sheetProtection algorithmName="SHA-512" hashValue="3W50Fo+AoYIYj3BA2q8B3Q7lBtwSS1+PC7AEo3BJv2Ac+LyAfUJDrptCrmXPxMzvPOPonfos9TAKLmx72CD4Ig==" saltValue="FvkZu8p82/5uOU4rvaoVeg==" spinCount="100000" sheet="1" objects="1" scenarios="1" formatCells="0" formatColumns="0" formatRows="0" sort="0" autoFilter="0"/>
  <autoFilter ref="C78:K90"/>
  <mergeCells count="9">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30"/>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95</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733</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ROUND(J82,2)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ROUND(SUM(BE82:BE129), 2)</f>
        <v>0</v>
      </c>
      <c r="G30" s="41"/>
      <c r="H30" s="41"/>
      <c r="I30" s="130">
        <v>0.21</v>
      </c>
      <c r="J30" s="129">
        <f>ROUND(ROUND((SUM(BE82:BE129)), 2)*I30, 2)</f>
        <v>0</v>
      </c>
      <c r="K30" s="44"/>
    </row>
    <row r="31" spans="2:11" s="1" customFormat="1" ht="14.45" customHeight="1">
      <c r="B31" s="40"/>
      <c r="C31" s="41"/>
      <c r="D31" s="41"/>
      <c r="E31" s="48" t="s">
        <v>46</v>
      </c>
      <c r="F31" s="129">
        <f>ROUND(SUM(BF82:BF129), 2)</f>
        <v>0</v>
      </c>
      <c r="G31" s="41"/>
      <c r="H31" s="41"/>
      <c r="I31" s="130">
        <v>0.15</v>
      </c>
      <c r="J31" s="129">
        <f>ROUND(ROUND((SUM(BF82:BF129)), 2)*I31, 2)</f>
        <v>0</v>
      </c>
      <c r="K31" s="44"/>
    </row>
    <row r="32" spans="2:11" s="1" customFormat="1" ht="14.45" hidden="1" customHeight="1">
      <c r="B32" s="40"/>
      <c r="C32" s="41"/>
      <c r="D32" s="41"/>
      <c r="E32" s="48" t="s">
        <v>47</v>
      </c>
      <c r="F32" s="129">
        <f>ROUND(SUM(BG82:BG129), 2)</f>
        <v>0</v>
      </c>
      <c r="G32" s="41"/>
      <c r="H32" s="41"/>
      <c r="I32" s="130">
        <v>0.21</v>
      </c>
      <c r="J32" s="129">
        <v>0</v>
      </c>
      <c r="K32" s="44"/>
    </row>
    <row r="33" spans="2:11" s="1" customFormat="1" ht="14.45" hidden="1" customHeight="1">
      <c r="B33" s="40"/>
      <c r="C33" s="41"/>
      <c r="D33" s="41"/>
      <c r="E33" s="48" t="s">
        <v>48</v>
      </c>
      <c r="F33" s="129">
        <f>ROUND(SUM(BH82:BH129), 2)</f>
        <v>0</v>
      </c>
      <c r="G33" s="41"/>
      <c r="H33" s="41"/>
      <c r="I33" s="130">
        <v>0.15</v>
      </c>
      <c r="J33" s="129">
        <v>0</v>
      </c>
      <c r="K33" s="44"/>
    </row>
    <row r="34" spans="2:11" s="1" customFormat="1" ht="14.45" hidden="1" customHeight="1">
      <c r="B34" s="40"/>
      <c r="C34" s="41"/>
      <c r="D34" s="41"/>
      <c r="E34" s="48" t="s">
        <v>49</v>
      </c>
      <c r="F34" s="129">
        <f>ROUND(SUM(BI82:BI129),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301 - Úprava přípojek uličních vpustí</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J82</f>
        <v>0</v>
      </c>
      <c r="K56" s="44"/>
      <c r="AU56" s="23" t="s">
        <v>117</v>
      </c>
    </row>
    <row r="57" spans="2:47" s="7" customFormat="1" ht="24.95" customHeight="1">
      <c r="B57" s="148"/>
      <c r="C57" s="149"/>
      <c r="D57" s="150" t="s">
        <v>187</v>
      </c>
      <c r="E57" s="151"/>
      <c r="F57" s="151"/>
      <c r="G57" s="151"/>
      <c r="H57" s="151"/>
      <c r="I57" s="152"/>
      <c r="J57" s="153">
        <f>J83</f>
        <v>0</v>
      </c>
      <c r="K57" s="154"/>
    </row>
    <row r="58" spans="2:47" s="8" customFormat="1" ht="19.899999999999999" customHeight="1">
      <c r="B58" s="155"/>
      <c r="C58" s="156"/>
      <c r="D58" s="157" t="s">
        <v>188</v>
      </c>
      <c r="E58" s="158"/>
      <c r="F58" s="158"/>
      <c r="G58" s="158"/>
      <c r="H58" s="158"/>
      <c r="I58" s="159"/>
      <c r="J58" s="160">
        <f>J84</f>
        <v>0</v>
      </c>
      <c r="K58" s="161"/>
    </row>
    <row r="59" spans="2:47" s="8" customFormat="1" ht="19.899999999999999" customHeight="1">
      <c r="B59" s="155"/>
      <c r="C59" s="156"/>
      <c r="D59" s="157" t="s">
        <v>734</v>
      </c>
      <c r="E59" s="158"/>
      <c r="F59" s="158"/>
      <c r="G59" s="158"/>
      <c r="H59" s="158"/>
      <c r="I59" s="159"/>
      <c r="J59" s="160">
        <f>J98</f>
        <v>0</v>
      </c>
      <c r="K59" s="161"/>
    </row>
    <row r="60" spans="2:47" s="8" customFormat="1" ht="19.899999999999999" customHeight="1">
      <c r="B60" s="155"/>
      <c r="C60" s="156"/>
      <c r="D60" s="157" t="s">
        <v>192</v>
      </c>
      <c r="E60" s="158"/>
      <c r="F60" s="158"/>
      <c r="G60" s="158"/>
      <c r="H60" s="158"/>
      <c r="I60" s="159"/>
      <c r="J60" s="160">
        <f>J103</f>
        <v>0</v>
      </c>
      <c r="K60" s="161"/>
    </row>
    <row r="61" spans="2:47" s="8" customFormat="1" ht="19.899999999999999" customHeight="1">
      <c r="B61" s="155"/>
      <c r="C61" s="156"/>
      <c r="D61" s="157" t="s">
        <v>735</v>
      </c>
      <c r="E61" s="158"/>
      <c r="F61" s="158"/>
      <c r="G61" s="158"/>
      <c r="H61" s="158"/>
      <c r="I61" s="159"/>
      <c r="J61" s="160">
        <f>J123</f>
        <v>0</v>
      </c>
      <c r="K61" s="161"/>
    </row>
    <row r="62" spans="2:47" s="8" customFormat="1" ht="19.899999999999999" customHeight="1">
      <c r="B62" s="155"/>
      <c r="C62" s="156"/>
      <c r="D62" s="157" t="s">
        <v>195</v>
      </c>
      <c r="E62" s="158"/>
      <c r="F62" s="158"/>
      <c r="G62" s="158"/>
      <c r="H62" s="158"/>
      <c r="I62" s="159"/>
      <c r="J62" s="160">
        <f>J125</f>
        <v>0</v>
      </c>
      <c r="K62" s="161"/>
    </row>
    <row r="63" spans="2:47" s="1" customFormat="1" ht="21.75" customHeight="1">
      <c r="B63" s="40"/>
      <c r="C63" s="41"/>
      <c r="D63" s="41"/>
      <c r="E63" s="41"/>
      <c r="F63" s="41"/>
      <c r="G63" s="41"/>
      <c r="H63" s="41"/>
      <c r="I63" s="117"/>
      <c r="J63" s="41"/>
      <c r="K63" s="44"/>
    </row>
    <row r="64" spans="2:47" s="1" customFormat="1" ht="6.95" customHeight="1">
      <c r="B64" s="55"/>
      <c r="C64" s="56"/>
      <c r="D64" s="56"/>
      <c r="E64" s="56"/>
      <c r="F64" s="56"/>
      <c r="G64" s="56"/>
      <c r="H64" s="56"/>
      <c r="I64" s="138"/>
      <c r="J64" s="56"/>
      <c r="K64" s="57"/>
    </row>
    <row r="68" spans="2:12" s="1" customFormat="1" ht="6.95" customHeight="1">
      <c r="B68" s="58"/>
      <c r="C68" s="59"/>
      <c r="D68" s="59"/>
      <c r="E68" s="59"/>
      <c r="F68" s="59"/>
      <c r="G68" s="59"/>
      <c r="H68" s="59"/>
      <c r="I68" s="141"/>
      <c r="J68" s="59"/>
      <c r="K68" s="59"/>
      <c r="L68" s="60"/>
    </row>
    <row r="69" spans="2:12" s="1" customFormat="1" ht="36.950000000000003" customHeight="1">
      <c r="B69" s="40"/>
      <c r="C69" s="61" t="s">
        <v>122</v>
      </c>
      <c r="D69" s="62"/>
      <c r="E69" s="62"/>
      <c r="F69" s="62"/>
      <c r="G69" s="62"/>
      <c r="H69" s="62"/>
      <c r="I69" s="162"/>
      <c r="J69" s="62"/>
      <c r="K69" s="62"/>
      <c r="L69" s="60"/>
    </row>
    <row r="70" spans="2:12" s="1" customFormat="1" ht="6.95" customHeight="1">
      <c r="B70" s="40"/>
      <c r="C70" s="62"/>
      <c r="D70" s="62"/>
      <c r="E70" s="62"/>
      <c r="F70" s="62"/>
      <c r="G70" s="62"/>
      <c r="H70" s="62"/>
      <c r="I70" s="162"/>
      <c r="J70" s="62"/>
      <c r="K70" s="62"/>
      <c r="L70" s="60"/>
    </row>
    <row r="71" spans="2:12" s="1" customFormat="1" ht="14.45" customHeight="1">
      <c r="B71" s="40"/>
      <c r="C71" s="64" t="s">
        <v>18</v>
      </c>
      <c r="D71" s="62"/>
      <c r="E71" s="62"/>
      <c r="F71" s="62"/>
      <c r="G71" s="62"/>
      <c r="H71" s="62"/>
      <c r="I71" s="162"/>
      <c r="J71" s="62"/>
      <c r="K71" s="62"/>
      <c r="L71" s="60"/>
    </row>
    <row r="72" spans="2:12" s="1" customFormat="1" ht="22.5" customHeight="1">
      <c r="B72" s="40"/>
      <c r="C72" s="62"/>
      <c r="D72" s="62"/>
      <c r="E72" s="382" t="str">
        <f>E7</f>
        <v>Přestavba obslužné panelové komunikace, Kamenné Žehrovice</v>
      </c>
      <c r="F72" s="383"/>
      <c r="G72" s="383"/>
      <c r="H72" s="383"/>
      <c r="I72" s="162"/>
      <c r="J72" s="62"/>
      <c r="K72" s="62"/>
      <c r="L72" s="60"/>
    </row>
    <row r="73" spans="2:12" s="1" customFormat="1" ht="14.45" customHeight="1">
      <c r="B73" s="40"/>
      <c r="C73" s="64" t="s">
        <v>111</v>
      </c>
      <c r="D73" s="62"/>
      <c r="E73" s="62"/>
      <c r="F73" s="62"/>
      <c r="G73" s="62"/>
      <c r="H73" s="62"/>
      <c r="I73" s="162"/>
      <c r="J73" s="62"/>
      <c r="K73" s="62"/>
      <c r="L73" s="60"/>
    </row>
    <row r="74" spans="2:12" s="1" customFormat="1" ht="23.25" customHeight="1">
      <c r="B74" s="40"/>
      <c r="C74" s="62"/>
      <c r="D74" s="62"/>
      <c r="E74" s="358" t="str">
        <f>E9</f>
        <v>SO 301 - Úprava přípojek uličních vpustí</v>
      </c>
      <c r="F74" s="384"/>
      <c r="G74" s="384"/>
      <c r="H74" s="384"/>
      <c r="I74" s="162"/>
      <c r="J74" s="62"/>
      <c r="K74" s="62"/>
      <c r="L74" s="60"/>
    </row>
    <row r="75" spans="2:12" s="1" customFormat="1" ht="6.95" customHeight="1">
      <c r="B75" s="40"/>
      <c r="C75" s="62"/>
      <c r="D75" s="62"/>
      <c r="E75" s="62"/>
      <c r="F75" s="62"/>
      <c r="G75" s="62"/>
      <c r="H75" s="62"/>
      <c r="I75" s="162"/>
      <c r="J75" s="62"/>
      <c r="K75" s="62"/>
      <c r="L75" s="60"/>
    </row>
    <row r="76" spans="2:12" s="1" customFormat="1" ht="18" customHeight="1">
      <c r="B76" s="40"/>
      <c r="C76" s="64" t="s">
        <v>25</v>
      </c>
      <c r="D76" s="62"/>
      <c r="E76" s="62"/>
      <c r="F76" s="163" t="str">
        <f>F12</f>
        <v xml:space="preserve"> </v>
      </c>
      <c r="G76" s="62"/>
      <c r="H76" s="62"/>
      <c r="I76" s="164" t="s">
        <v>27</v>
      </c>
      <c r="J76" s="72" t="str">
        <f>IF(J12="","",J12)</f>
        <v>16.02.2015</v>
      </c>
      <c r="K76" s="62"/>
      <c r="L76" s="60"/>
    </row>
    <row r="77" spans="2:12" s="1" customFormat="1" ht="6.95" customHeight="1">
      <c r="B77" s="40"/>
      <c r="C77" s="62"/>
      <c r="D77" s="62"/>
      <c r="E77" s="62"/>
      <c r="F77" s="62"/>
      <c r="G77" s="62"/>
      <c r="H77" s="62"/>
      <c r="I77" s="162"/>
      <c r="J77" s="62"/>
      <c r="K77" s="62"/>
      <c r="L77" s="60"/>
    </row>
    <row r="78" spans="2:12" s="1" customFormat="1">
      <c r="B78" s="40"/>
      <c r="C78" s="64" t="s">
        <v>31</v>
      </c>
      <c r="D78" s="62"/>
      <c r="E78" s="62"/>
      <c r="F78" s="163" t="str">
        <f>E15</f>
        <v xml:space="preserve"> </v>
      </c>
      <c r="G78" s="62"/>
      <c r="H78" s="62"/>
      <c r="I78" s="164" t="s">
        <v>36</v>
      </c>
      <c r="J78" s="163" t="str">
        <f>E21</f>
        <v xml:space="preserve"> </v>
      </c>
      <c r="K78" s="62"/>
      <c r="L78" s="60"/>
    </row>
    <row r="79" spans="2:12" s="1" customFormat="1" ht="14.45" customHeight="1">
      <c r="B79" s="40"/>
      <c r="C79" s="64" t="s">
        <v>34</v>
      </c>
      <c r="D79" s="62"/>
      <c r="E79" s="62"/>
      <c r="F79" s="163" t="str">
        <f>IF(E18="","",E18)</f>
        <v/>
      </c>
      <c r="G79" s="62"/>
      <c r="H79" s="62"/>
      <c r="I79" s="162"/>
      <c r="J79" s="62"/>
      <c r="K79" s="62"/>
      <c r="L79" s="60"/>
    </row>
    <row r="80" spans="2:12" s="1" customFormat="1" ht="10.35" customHeight="1">
      <c r="B80" s="40"/>
      <c r="C80" s="62"/>
      <c r="D80" s="62"/>
      <c r="E80" s="62"/>
      <c r="F80" s="62"/>
      <c r="G80" s="62"/>
      <c r="H80" s="62"/>
      <c r="I80" s="162"/>
      <c r="J80" s="62"/>
      <c r="K80" s="62"/>
      <c r="L80" s="60"/>
    </row>
    <row r="81" spans="2:65" s="9" customFormat="1" ht="29.25" customHeight="1">
      <c r="B81" s="165"/>
      <c r="C81" s="166" t="s">
        <v>123</v>
      </c>
      <c r="D81" s="167" t="s">
        <v>59</v>
      </c>
      <c r="E81" s="167" t="s">
        <v>55</v>
      </c>
      <c r="F81" s="167" t="s">
        <v>124</v>
      </c>
      <c r="G81" s="167" t="s">
        <v>125</v>
      </c>
      <c r="H81" s="167" t="s">
        <v>126</v>
      </c>
      <c r="I81" s="168" t="s">
        <v>127</v>
      </c>
      <c r="J81" s="167" t="s">
        <v>115</v>
      </c>
      <c r="K81" s="169" t="s">
        <v>128</v>
      </c>
      <c r="L81" s="170"/>
      <c r="M81" s="80" t="s">
        <v>129</v>
      </c>
      <c r="N81" s="81" t="s">
        <v>44</v>
      </c>
      <c r="O81" s="81" t="s">
        <v>130</v>
      </c>
      <c r="P81" s="81" t="s">
        <v>131</v>
      </c>
      <c r="Q81" s="81" t="s">
        <v>132</v>
      </c>
      <c r="R81" s="81" t="s">
        <v>133</v>
      </c>
      <c r="S81" s="81" t="s">
        <v>134</v>
      </c>
      <c r="T81" s="82" t="s">
        <v>135</v>
      </c>
    </row>
    <row r="82" spans="2:65" s="1" customFormat="1" ht="29.25" customHeight="1">
      <c r="B82" s="40"/>
      <c r="C82" s="86" t="s">
        <v>116</v>
      </c>
      <c r="D82" s="62"/>
      <c r="E82" s="62"/>
      <c r="F82" s="62"/>
      <c r="G82" s="62"/>
      <c r="H82" s="62"/>
      <c r="I82" s="162"/>
      <c r="J82" s="171">
        <f>BK82</f>
        <v>0</v>
      </c>
      <c r="K82" s="62"/>
      <c r="L82" s="60"/>
      <c r="M82" s="83"/>
      <c r="N82" s="84"/>
      <c r="O82" s="84"/>
      <c r="P82" s="172">
        <f>P83</f>
        <v>0</v>
      </c>
      <c r="Q82" s="84"/>
      <c r="R82" s="172">
        <f>R83</f>
        <v>14.445393999999999</v>
      </c>
      <c r="S82" s="84"/>
      <c r="T82" s="173">
        <f>T83</f>
        <v>0</v>
      </c>
      <c r="AT82" s="23" t="s">
        <v>73</v>
      </c>
      <c r="AU82" s="23" t="s">
        <v>117</v>
      </c>
      <c r="BK82" s="174">
        <f>BK83</f>
        <v>0</v>
      </c>
    </row>
    <row r="83" spans="2:65" s="10" customFormat="1" ht="37.35" customHeight="1">
      <c r="B83" s="175"/>
      <c r="C83" s="176"/>
      <c r="D83" s="177" t="s">
        <v>73</v>
      </c>
      <c r="E83" s="178" t="s">
        <v>196</v>
      </c>
      <c r="F83" s="178" t="s">
        <v>197</v>
      </c>
      <c r="G83" s="176"/>
      <c r="H83" s="176"/>
      <c r="I83" s="179"/>
      <c r="J83" s="180">
        <f>BK83</f>
        <v>0</v>
      </c>
      <c r="K83" s="176"/>
      <c r="L83" s="181"/>
      <c r="M83" s="182"/>
      <c r="N83" s="183"/>
      <c r="O83" s="183"/>
      <c r="P83" s="184">
        <f>P84+P98+P103+P123+P125</f>
        <v>0</v>
      </c>
      <c r="Q83" s="183"/>
      <c r="R83" s="184">
        <f>R84+R98+R103+R123+R125</f>
        <v>14.445393999999999</v>
      </c>
      <c r="S83" s="183"/>
      <c r="T83" s="185">
        <f>T84+T98+T103+T123+T125</f>
        <v>0</v>
      </c>
      <c r="AR83" s="186" t="s">
        <v>24</v>
      </c>
      <c r="AT83" s="187" t="s">
        <v>73</v>
      </c>
      <c r="AU83" s="187" t="s">
        <v>74</v>
      </c>
      <c r="AY83" s="186" t="s">
        <v>139</v>
      </c>
      <c r="BK83" s="188">
        <f>BK84+BK98+BK103+BK123+BK125</f>
        <v>0</v>
      </c>
    </row>
    <row r="84" spans="2:65" s="10" customFormat="1" ht="19.899999999999999" customHeight="1">
      <c r="B84" s="175"/>
      <c r="C84" s="176"/>
      <c r="D84" s="189" t="s">
        <v>73</v>
      </c>
      <c r="E84" s="190" t="s">
        <v>24</v>
      </c>
      <c r="F84" s="190" t="s">
        <v>198</v>
      </c>
      <c r="G84" s="176"/>
      <c r="H84" s="176"/>
      <c r="I84" s="179"/>
      <c r="J84" s="191">
        <f>BK84</f>
        <v>0</v>
      </c>
      <c r="K84" s="176"/>
      <c r="L84" s="181"/>
      <c r="M84" s="182"/>
      <c r="N84" s="183"/>
      <c r="O84" s="183"/>
      <c r="P84" s="184">
        <f>SUM(P85:P97)</f>
        <v>0</v>
      </c>
      <c r="Q84" s="183"/>
      <c r="R84" s="184">
        <f>SUM(R85:R97)</f>
        <v>0</v>
      </c>
      <c r="S84" s="183"/>
      <c r="T84" s="185">
        <f>SUM(T85:T97)</f>
        <v>0</v>
      </c>
      <c r="AR84" s="186" t="s">
        <v>24</v>
      </c>
      <c r="AT84" s="187" t="s">
        <v>73</v>
      </c>
      <c r="AU84" s="187" t="s">
        <v>24</v>
      </c>
      <c r="AY84" s="186" t="s">
        <v>139</v>
      </c>
      <c r="BK84" s="188">
        <f>SUM(BK85:BK97)</f>
        <v>0</v>
      </c>
    </row>
    <row r="85" spans="2:65" s="1" customFormat="1" ht="31.5" customHeight="1">
      <c r="B85" s="40"/>
      <c r="C85" s="192" t="s">
        <v>24</v>
      </c>
      <c r="D85" s="192" t="s">
        <v>142</v>
      </c>
      <c r="E85" s="193" t="s">
        <v>736</v>
      </c>
      <c r="F85" s="194" t="s">
        <v>737</v>
      </c>
      <c r="G85" s="195" t="s">
        <v>249</v>
      </c>
      <c r="H85" s="196">
        <v>89.1</v>
      </c>
      <c r="I85" s="197"/>
      <c r="J85" s="198">
        <f>ROUND(I85*H85,2)</f>
        <v>0</v>
      </c>
      <c r="K85" s="194" t="s">
        <v>146</v>
      </c>
      <c r="L85" s="60"/>
      <c r="M85" s="199" t="s">
        <v>22</v>
      </c>
      <c r="N85" s="200" t="s">
        <v>45</v>
      </c>
      <c r="O85" s="41"/>
      <c r="P85" s="201">
        <f>O85*H85</f>
        <v>0</v>
      </c>
      <c r="Q85" s="201">
        <v>0</v>
      </c>
      <c r="R85" s="201">
        <f>Q85*H85</f>
        <v>0</v>
      </c>
      <c r="S85" s="201">
        <v>0</v>
      </c>
      <c r="T85" s="202">
        <f>S85*H85</f>
        <v>0</v>
      </c>
      <c r="AR85" s="23" t="s">
        <v>158</v>
      </c>
      <c r="AT85" s="23" t="s">
        <v>142</v>
      </c>
      <c r="AU85" s="23" t="s">
        <v>83</v>
      </c>
      <c r="AY85" s="23" t="s">
        <v>139</v>
      </c>
      <c r="BE85" s="203">
        <f>IF(N85="základní",J85,0)</f>
        <v>0</v>
      </c>
      <c r="BF85" s="203">
        <f>IF(N85="snížená",J85,0)</f>
        <v>0</v>
      </c>
      <c r="BG85" s="203">
        <f>IF(N85="zákl. přenesená",J85,0)</f>
        <v>0</v>
      </c>
      <c r="BH85" s="203">
        <f>IF(N85="sníž. přenesená",J85,0)</f>
        <v>0</v>
      </c>
      <c r="BI85" s="203">
        <f>IF(N85="nulová",J85,0)</f>
        <v>0</v>
      </c>
      <c r="BJ85" s="23" t="s">
        <v>24</v>
      </c>
      <c r="BK85" s="203">
        <f>ROUND(I85*H85,2)</f>
        <v>0</v>
      </c>
      <c r="BL85" s="23" t="s">
        <v>158</v>
      </c>
      <c r="BM85" s="23" t="s">
        <v>738</v>
      </c>
    </row>
    <row r="86" spans="2:65" s="1" customFormat="1" ht="202.5">
      <c r="B86" s="40"/>
      <c r="C86" s="62"/>
      <c r="D86" s="206" t="s">
        <v>203</v>
      </c>
      <c r="E86" s="62"/>
      <c r="F86" s="220" t="s">
        <v>739</v>
      </c>
      <c r="G86" s="62"/>
      <c r="H86" s="62"/>
      <c r="I86" s="162"/>
      <c r="J86" s="62"/>
      <c r="K86" s="62"/>
      <c r="L86" s="60"/>
      <c r="M86" s="221"/>
      <c r="N86" s="41"/>
      <c r="O86" s="41"/>
      <c r="P86" s="41"/>
      <c r="Q86" s="41"/>
      <c r="R86" s="41"/>
      <c r="S86" s="41"/>
      <c r="T86" s="77"/>
      <c r="AT86" s="23" t="s">
        <v>203</v>
      </c>
      <c r="AU86" s="23" t="s">
        <v>83</v>
      </c>
    </row>
    <row r="87" spans="2:65" s="1" customFormat="1" ht="44.25" customHeight="1">
      <c r="B87" s="40"/>
      <c r="C87" s="192" t="s">
        <v>83</v>
      </c>
      <c r="D87" s="192" t="s">
        <v>142</v>
      </c>
      <c r="E87" s="193" t="s">
        <v>279</v>
      </c>
      <c r="F87" s="194" t="s">
        <v>280</v>
      </c>
      <c r="G87" s="195" t="s">
        <v>249</v>
      </c>
      <c r="H87" s="196">
        <v>33</v>
      </c>
      <c r="I87" s="197"/>
      <c r="J87" s="198">
        <f>ROUND(I87*H87,2)</f>
        <v>0</v>
      </c>
      <c r="K87" s="194" t="s">
        <v>146</v>
      </c>
      <c r="L87" s="60"/>
      <c r="M87" s="199" t="s">
        <v>22</v>
      </c>
      <c r="N87" s="200" t="s">
        <v>45</v>
      </c>
      <c r="O87" s="41"/>
      <c r="P87" s="201">
        <f>O87*H87</f>
        <v>0</v>
      </c>
      <c r="Q87" s="201">
        <v>0</v>
      </c>
      <c r="R87" s="201">
        <f>Q87*H87</f>
        <v>0</v>
      </c>
      <c r="S87" s="201">
        <v>0</v>
      </c>
      <c r="T87" s="202">
        <f>S87*H87</f>
        <v>0</v>
      </c>
      <c r="AR87" s="23" t="s">
        <v>158</v>
      </c>
      <c r="AT87" s="23" t="s">
        <v>142</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158</v>
      </c>
      <c r="BM87" s="23" t="s">
        <v>740</v>
      </c>
    </row>
    <row r="88" spans="2:65" s="1" customFormat="1" ht="189">
      <c r="B88" s="40"/>
      <c r="C88" s="62"/>
      <c r="D88" s="206" t="s">
        <v>203</v>
      </c>
      <c r="E88" s="62"/>
      <c r="F88" s="220" t="s">
        <v>275</v>
      </c>
      <c r="G88" s="62"/>
      <c r="H88" s="62"/>
      <c r="I88" s="162"/>
      <c r="J88" s="62"/>
      <c r="K88" s="62"/>
      <c r="L88" s="60"/>
      <c r="M88" s="221"/>
      <c r="N88" s="41"/>
      <c r="O88" s="41"/>
      <c r="P88" s="41"/>
      <c r="Q88" s="41"/>
      <c r="R88" s="41"/>
      <c r="S88" s="41"/>
      <c r="T88" s="77"/>
      <c r="AT88" s="23" t="s">
        <v>203</v>
      </c>
      <c r="AU88" s="23" t="s">
        <v>83</v>
      </c>
    </row>
    <row r="89" spans="2:65" s="1" customFormat="1" ht="44.25" customHeight="1">
      <c r="B89" s="40"/>
      <c r="C89" s="192" t="s">
        <v>152</v>
      </c>
      <c r="D89" s="192" t="s">
        <v>142</v>
      </c>
      <c r="E89" s="193" t="s">
        <v>284</v>
      </c>
      <c r="F89" s="194" t="s">
        <v>285</v>
      </c>
      <c r="G89" s="195" t="s">
        <v>249</v>
      </c>
      <c r="H89" s="196">
        <v>330</v>
      </c>
      <c r="I89" s="197"/>
      <c r="J89" s="198">
        <f>ROUND(I89*H89,2)</f>
        <v>0</v>
      </c>
      <c r="K89" s="194" t="s">
        <v>146</v>
      </c>
      <c r="L89" s="60"/>
      <c r="M89" s="199" t="s">
        <v>22</v>
      </c>
      <c r="N89" s="200" t="s">
        <v>45</v>
      </c>
      <c r="O89" s="41"/>
      <c r="P89" s="201">
        <f>O89*H89</f>
        <v>0</v>
      </c>
      <c r="Q89" s="201">
        <v>0</v>
      </c>
      <c r="R89" s="201">
        <f>Q89*H89</f>
        <v>0</v>
      </c>
      <c r="S89" s="201">
        <v>0</v>
      </c>
      <c r="T89" s="202">
        <f>S89*H89</f>
        <v>0</v>
      </c>
      <c r="AR89" s="23" t="s">
        <v>158</v>
      </c>
      <c r="AT89" s="23" t="s">
        <v>142</v>
      </c>
      <c r="AU89" s="23" t="s">
        <v>83</v>
      </c>
      <c r="AY89" s="23" t="s">
        <v>139</v>
      </c>
      <c r="BE89" s="203">
        <f>IF(N89="základní",J89,0)</f>
        <v>0</v>
      </c>
      <c r="BF89" s="203">
        <f>IF(N89="snížená",J89,0)</f>
        <v>0</v>
      </c>
      <c r="BG89" s="203">
        <f>IF(N89="zákl. přenesená",J89,0)</f>
        <v>0</v>
      </c>
      <c r="BH89" s="203">
        <f>IF(N89="sníž. přenesená",J89,0)</f>
        <v>0</v>
      </c>
      <c r="BI89" s="203">
        <f>IF(N89="nulová",J89,0)</f>
        <v>0</v>
      </c>
      <c r="BJ89" s="23" t="s">
        <v>24</v>
      </c>
      <c r="BK89" s="203">
        <f>ROUND(I89*H89,2)</f>
        <v>0</v>
      </c>
      <c r="BL89" s="23" t="s">
        <v>158</v>
      </c>
      <c r="BM89" s="23" t="s">
        <v>741</v>
      </c>
    </row>
    <row r="90" spans="2:65" s="1" customFormat="1" ht="189">
      <c r="B90" s="40"/>
      <c r="C90" s="62"/>
      <c r="D90" s="222" t="s">
        <v>203</v>
      </c>
      <c r="E90" s="62"/>
      <c r="F90" s="223" t="s">
        <v>275</v>
      </c>
      <c r="G90" s="62"/>
      <c r="H90" s="62"/>
      <c r="I90" s="162"/>
      <c r="J90" s="62"/>
      <c r="K90" s="62"/>
      <c r="L90" s="60"/>
      <c r="M90" s="221"/>
      <c r="N90" s="41"/>
      <c r="O90" s="41"/>
      <c r="P90" s="41"/>
      <c r="Q90" s="41"/>
      <c r="R90" s="41"/>
      <c r="S90" s="41"/>
      <c r="T90" s="77"/>
      <c r="AT90" s="23" t="s">
        <v>203</v>
      </c>
      <c r="AU90" s="23" t="s">
        <v>83</v>
      </c>
    </row>
    <row r="91" spans="2:65" s="11" customFormat="1" ht="13.5">
      <c r="B91" s="204"/>
      <c r="C91" s="205"/>
      <c r="D91" s="206" t="s">
        <v>156</v>
      </c>
      <c r="E91" s="207" t="s">
        <v>22</v>
      </c>
      <c r="F91" s="208" t="s">
        <v>742</v>
      </c>
      <c r="G91" s="205"/>
      <c r="H91" s="209">
        <v>330</v>
      </c>
      <c r="I91" s="210"/>
      <c r="J91" s="205"/>
      <c r="K91" s="205"/>
      <c r="L91" s="211"/>
      <c r="M91" s="212"/>
      <c r="N91" s="213"/>
      <c r="O91" s="213"/>
      <c r="P91" s="213"/>
      <c r="Q91" s="213"/>
      <c r="R91" s="213"/>
      <c r="S91" s="213"/>
      <c r="T91" s="214"/>
      <c r="AT91" s="215" t="s">
        <v>156</v>
      </c>
      <c r="AU91" s="215" t="s">
        <v>83</v>
      </c>
      <c r="AV91" s="11" t="s">
        <v>83</v>
      </c>
      <c r="AW91" s="11" t="s">
        <v>37</v>
      </c>
      <c r="AX91" s="11" t="s">
        <v>24</v>
      </c>
      <c r="AY91" s="215" t="s">
        <v>139</v>
      </c>
    </row>
    <row r="92" spans="2:65" s="1" customFormat="1" ht="22.5" customHeight="1">
      <c r="B92" s="40"/>
      <c r="C92" s="192" t="s">
        <v>158</v>
      </c>
      <c r="D92" s="192" t="s">
        <v>142</v>
      </c>
      <c r="E92" s="193" t="s">
        <v>294</v>
      </c>
      <c r="F92" s="194" t="s">
        <v>295</v>
      </c>
      <c r="G92" s="195" t="s">
        <v>249</v>
      </c>
      <c r="H92" s="196">
        <v>33</v>
      </c>
      <c r="I92" s="197"/>
      <c r="J92" s="198">
        <f>ROUND(I92*H92,2)</f>
        <v>0</v>
      </c>
      <c r="K92" s="194" t="s">
        <v>146</v>
      </c>
      <c r="L92" s="60"/>
      <c r="M92" s="199" t="s">
        <v>22</v>
      </c>
      <c r="N92" s="200" t="s">
        <v>45</v>
      </c>
      <c r="O92" s="41"/>
      <c r="P92" s="201">
        <f>O92*H92</f>
        <v>0</v>
      </c>
      <c r="Q92" s="201">
        <v>0</v>
      </c>
      <c r="R92" s="201">
        <f>Q92*H92</f>
        <v>0</v>
      </c>
      <c r="S92" s="201">
        <v>0</v>
      </c>
      <c r="T92" s="202">
        <f>S92*H92</f>
        <v>0</v>
      </c>
      <c r="AR92" s="23" t="s">
        <v>158</v>
      </c>
      <c r="AT92" s="23" t="s">
        <v>142</v>
      </c>
      <c r="AU92" s="23" t="s">
        <v>83</v>
      </c>
      <c r="AY92" s="23" t="s">
        <v>139</v>
      </c>
      <c r="BE92" s="203">
        <f>IF(N92="základní",J92,0)</f>
        <v>0</v>
      </c>
      <c r="BF92" s="203">
        <f>IF(N92="snížená",J92,0)</f>
        <v>0</v>
      </c>
      <c r="BG92" s="203">
        <f>IF(N92="zákl. přenesená",J92,0)</f>
        <v>0</v>
      </c>
      <c r="BH92" s="203">
        <f>IF(N92="sníž. přenesená",J92,0)</f>
        <v>0</v>
      </c>
      <c r="BI92" s="203">
        <f>IF(N92="nulová",J92,0)</f>
        <v>0</v>
      </c>
      <c r="BJ92" s="23" t="s">
        <v>24</v>
      </c>
      <c r="BK92" s="203">
        <f>ROUND(I92*H92,2)</f>
        <v>0</v>
      </c>
      <c r="BL92" s="23" t="s">
        <v>158</v>
      </c>
      <c r="BM92" s="23" t="s">
        <v>743</v>
      </c>
    </row>
    <row r="93" spans="2:65" s="1" customFormat="1" ht="297">
      <c r="B93" s="40"/>
      <c r="C93" s="62"/>
      <c r="D93" s="206" t="s">
        <v>203</v>
      </c>
      <c r="E93" s="62"/>
      <c r="F93" s="220" t="s">
        <v>297</v>
      </c>
      <c r="G93" s="62"/>
      <c r="H93" s="62"/>
      <c r="I93" s="162"/>
      <c r="J93" s="62"/>
      <c r="K93" s="62"/>
      <c r="L93" s="60"/>
      <c r="M93" s="221"/>
      <c r="N93" s="41"/>
      <c r="O93" s="41"/>
      <c r="P93" s="41"/>
      <c r="Q93" s="41"/>
      <c r="R93" s="41"/>
      <c r="S93" s="41"/>
      <c r="T93" s="77"/>
      <c r="AT93" s="23" t="s">
        <v>203</v>
      </c>
      <c r="AU93" s="23" t="s">
        <v>83</v>
      </c>
    </row>
    <row r="94" spans="2:65" s="1" customFormat="1" ht="31.5" customHeight="1">
      <c r="B94" s="40"/>
      <c r="C94" s="192" t="s">
        <v>138</v>
      </c>
      <c r="D94" s="192" t="s">
        <v>142</v>
      </c>
      <c r="E94" s="193" t="s">
        <v>744</v>
      </c>
      <c r="F94" s="194" t="s">
        <v>745</v>
      </c>
      <c r="G94" s="195" t="s">
        <v>249</v>
      </c>
      <c r="H94" s="196">
        <v>56.1</v>
      </c>
      <c r="I94" s="197"/>
      <c r="J94" s="198">
        <f>ROUND(I94*H94,2)</f>
        <v>0</v>
      </c>
      <c r="K94" s="194" t="s">
        <v>146</v>
      </c>
      <c r="L94" s="60"/>
      <c r="M94" s="199" t="s">
        <v>22</v>
      </c>
      <c r="N94" s="200" t="s">
        <v>45</v>
      </c>
      <c r="O94" s="41"/>
      <c r="P94" s="201">
        <f>O94*H94</f>
        <v>0</v>
      </c>
      <c r="Q94" s="201">
        <v>0</v>
      </c>
      <c r="R94" s="201">
        <f>Q94*H94</f>
        <v>0</v>
      </c>
      <c r="S94" s="201">
        <v>0</v>
      </c>
      <c r="T94" s="202">
        <f>S94*H94</f>
        <v>0</v>
      </c>
      <c r="AR94" s="23" t="s">
        <v>158</v>
      </c>
      <c r="AT94" s="23" t="s">
        <v>142</v>
      </c>
      <c r="AU94" s="23" t="s">
        <v>83</v>
      </c>
      <c r="AY94" s="23" t="s">
        <v>139</v>
      </c>
      <c r="BE94" s="203">
        <f>IF(N94="základní",J94,0)</f>
        <v>0</v>
      </c>
      <c r="BF94" s="203">
        <f>IF(N94="snížená",J94,0)</f>
        <v>0</v>
      </c>
      <c r="BG94" s="203">
        <f>IF(N94="zákl. přenesená",J94,0)</f>
        <v>0</v>
      </c>
      <c r="BH94" s="203">
        <f>IF(N94="sníž. přenesená",J94,0)</f>
        <v>0</v>
      </c>
      <c r="BI94" s="203">
        <f>IF(N94="nulová",J94,0)</f>
        <v>0</v>
      </c>
      <c r="BJ94" s="23" t="s">
        <v>24</v>
      </c>
      <c r="BK94" s="203">
        <f>ROUND(I94*H94,2)</f>
        <v>0</v>
      </c>
      <c r="BL94" s="23" t="s">
        <v>158</v>
      </c>
      <c r="BM94" s="23" t="s">
        <v>746</v>
      </c>
    </row>
    <row r="95" spans="2:65" s="1" customFormat="1" ht="409.5">
      <c r="B95" s="40"/>
      <c r="C95" s="62"/>
      <c r="D95" s="206" t="s">
        <v>203</v>
      </c>
      <c r="E95" s="62"/>
      <c r="F95" s="220" t="s">
        <v>747</v>
      </c>
      <c r="G95" s="62"/>
      <c r="H95" s="62"/>
      <c r="I95" s="162"/>
      <c r="J95" s="62"/>
      <c r="K95" s="62"/>
      <c r="L95" s="60"/>
      <c r="M95" s="221"/>
      <c r="N95" s="41"/>
      <c r="O95" s="41"/>
      <c r="P95" s="41"/>
      <c r="Q95" s="41"/>
      <c r="R95" s="41"/>
      <c r="S95" s="41"/>
      <c r="T95" s="77"/>
      <c r="AT95" s="23" t="s">
        <v>203</v>
      </c>
      <c r="AU95" s="23" t="s">
        <v>83</v>
      </c>
    </row>
    <row r="96" spans="2:65" s="1" customFormat="1" ht="22.5" customHeight="1">
      <c r="B96" s="40"/>
      <c r="C96" s="192" t="s">
        <v>172</v>
      </c>
      <c r="D96" s="192" t="s">
        <v>142</v>
      </c>
      <c r="E96" s="193" t="s">
        <v>355</v>
      </c>
      <c r="F96" s="194" t="s">
        <v>356</v>
      </c>
      <c r="G96" s="195" t="s">
        <v>357</v>
      </c>
      <c r="H96" s="196">
        <v>66</v>
      </c>
      <c r="I96" s="197"/>
      <c r="J96" s="198">
        <f>ROUND(I96*H96,2)</f>
        <v>0</v>
      </c>
      <c r="K96" s="194" t="s">
        <v>22</v>
      </c>
      <c r="L96" s="60"/>
      <c r="M96" s="199" t="s">
        <v>22</v>
      </c>
      <c r="N96" s="200" t="s">
        <v>45</v>
      </c>
      <c r="O96" s="41"/>
      <c r="P96" s="201">
        <f>O96*H96</f>
        <v>0</v>
      </c>
      <c r="Q96" s="201">
        <v>0</v>
      </c>
      <c r="R96" s="201">
        <f>Q96*H96</f>
        <v>0</v>
      </c>
      <c r="S96" s="201">
        <v>0</v>
      </c>
      <c r="T96" s="202">
        <f>S96*H96</f>
        <v>0</v>
      </c>
      <c r="AR96" s="23" t="s">
        <v>158</v>
      </c>
      <c r="AT96" s="23" t="s">
        <v>142</v>
      </c>
      <c r="AU96" s="23" t="s">
        <v>83</v>
      </c>
      <c r="AY96" s="23" t="s">
        <v>139</v>
      </c>
      <c r="BE96" s="203">
        <f>IF(N96="základní",J96,0)</f>
        <v>0</v>
      </c>
      <c r="BF96" s="203">
        <f>IF(N96="snížená",J96,0)</f>
        <v>0</v>
      </c>
      <c r="BG96" s="203">
        <f>IF(N96="zákl. přenesená",J96,0)</f>
        <v>0</v>
      </c>
      <c r="BH96" s="203">
        <f>IF(N96="sníž. přenesená",J96,0)</f>
        <v>0</v>
      </c>
      <c r="BI96" s="203">
        <f>IF(N96="nulová",J96,0)</f>
        <v>0</v>
      </c>
      <c r="BJ96" s="23" t="s">
        <v>24</v>
      </c>
      <c r="BK96" s="203">
        <f>ROUND(I96*H96,2)</f>
        <v>0</v>
      </c>
      <c r="BL96" s="23" t="s">
        <v>158</v>
      </c>
      <c r="BM96" s="23" t="s">
        <v>748</v>
      </c>
    </row>
    <row r="97" spans="2:65" s="11" customFormat="1" ht="13.5">
      <c r="B97" s="204"/>
      <c r="C97" s="205"/>
      <c r="D97" s="222" t="s">
        <v>156</v>
      </c>
      <c r="E97" s="235" t="s">
        <v>22</v>
      </c>
      <c r="F97" s="236" t="s">
        <v>749</v>
      </c>
      <c r="G97" s="205"/>
      <c r="H97" s="237">
        <v>66</v>
      </c>
      <c r="I97" s="210"/>
      <c r="J97" s="205"/>
      <c r="K97" s="205"/>
      <c r="L97" s="211"/>
      <c r="M97" s="212"/>
      <c r="N97" s="213"/>
      <c r="O97" s="213"/>
      <c r="P97" s="213"/>
      <c r="Q97" s="213"/>
      <c r="R97" s="213"/>
      <c r="S97" s="213"/>
      <c r="T97" s="214"/>
      <c r="AT97" s="215" t="s">
        <v>156</v>
      </c>
      <c r="AU97" s="215" t="s">
        <v>83</v>
      </c>
      <c r="AV97" s="11" t="s">
        <v>83</v>
      </c>
      <c r="AW97" s="11" t="s">
        <v>37</v>
      </c>
      <c r="AX97" s="11" t="s">
        <v>24</v>
      </c>
      <c r="AY97" s="215" t="s">
        <v>139</v>
      </c>
    </row>
    <row r="98" spans="2:65" s="10" customFormat="1" ht="29.85" customHeight="1">
      <c r="B98" s="175"/>
      <c r="C98" s="176"/>
      <c r="D98" s="189" t="s">
        <v>73</v>
      </c>
      <c r="E98" s="190" t="s">
        <v>158</v>
      </c>
      <c r="F98" s="190" t="s">
        <v>750</v>
      </c>
      <c r="G98" s="176"/>
      <c r="H98" s="176"/>
      <c r="I98" s="179"/>
      <c r="J98" s="191">
        <f>BK98</f>
        <v>0</v>
      </c>
      <c r="K98" s="176"/>
      <c r="L98" s="181"/>
      <c r="M98" s="182"/>
      <c r="N98" s="183"/>
      <c r="O98" s="183"/>
      <c r="P98" s="184">
        <f>SUM(P99:P102)</f>
        <v>0</v>
      </c>
      <c r="Q98" s="183"/>
      <c r="R98" s="184">
        <f>SUM(R99:R102)</f>
        <v>0</v>
      </c>
      <c r="S98" s="183"/>
      <c r="T98" s="185">
        <f>SUM(T99:T102)</f>
        <v>0</v>
      </c>
      <c r="AR98" s="186" t="s">
        <v>24</v>
      </c>
      <c r="AT98" s="187" t="s">
        <v>73</v>
      </c>
      <c r="AU98" s="187" t="s">
        <v>24</v>
      </c>
      <c r="AY98" s="186" t="s">
        <v>139</v>
      </c>
      <c r="BK98" s="188">
        <f>SUM(BK99:BK102)</f>
        <v>0</v>
      </c>
    </row>
    <row r="99" spans="2:65" s="1" customFormat="1" ht="31.5" customHeight="1">
      <c r="B99" s="40"/>
      <c r="C99" s="192" t="s">
        <v>178</v>
      </c>
      <c r="D99" s="192" t="s">
        <v>142</v>
      </c>
      <c r="E99" s="193" t="s">
        <v>751</v>
      </c>
      <c r="F99" s="194" t="s">
        <v>752</v>
      </c>
      <c r="G99" s="195" t="s">
        <v>249</v>
      </c>
      <c r="H99" s="196">
        <v>6.5</v>
      </c>
      <c r="I99" s="197"/>
      <c r="J99" s="198">
        <f>ROUND(I99*H99,2)</f>
        <v>0</v>
      </c>
      <c r="K99" s="194" t="s">
        <v>146</v>
      </c>
      <c r="L99" s="60"/>
      <c r="M99" s="199" t="s">
        <v>22</v>
      </c>
      <c r="N99" s="200" t="s">
        <v>45</v>
      </c>
      <c r="O99" s="41"/>
      <c r="P99" s="201">
        <f>O99*H99</f>
        <v>0</v>
      </c>
      <c r="Q99" s="201">
        <v>0</v>
      </c>
      <c r="R99" s="201">
        <f>Q99*H99</f>
        <v>0</v>
      </c>
      <c r="S99" s="201">
        <v>0</v>
      </c>
      <c r="T99" s="202">
        <f>S99*H99</f>
        <v>0</v>
      </c>
      <c r="AR99" s="23" t="s">
        <v>158</v>
      </c>
      <c r="AT99" s="23" t="s">
        <v>142</v>
      </c>
      <c r="AU99" s="23" t="s">
        <v>83</v>
      </c>
      <c r="AY99" s="23" t="s">
        <v>139</v>
      </c>
      <c r="BE99" s="203">
        <f>IF(N99="základní",J99,0)</f>
        <v>0</v>
      </c>
      <c r="BF99" s="203">
        <f>IF(N99="snížená",J99,0)</f>
        <v>0</v>
      </c>
      <c r="BG99" s="203">
        <f>IF(N99="zákl. přenesená",J99,0)</f>
        <v>0</v>
      </c>
      <c r="BH99" s="203">
        <f>IF(N99="sníž. přenesená",J99,0)</f>
        <v>0</v>
      </c>
      <c r="BI99" s="203">
        <f>IF(N99="nulová",J99,0)</f>
        <v>0</v>
      </c>
      <c r="BJ99" s="23" t="s">
        <v>24</v>
      </c>
      <c r="BK99" s="203">
        <f>ROUND(I99*H99,2)</f>
        <v>0</v>
      </c>
      <c r="BL99" s="23" t="s">
        <v>158</v>
      </c>
      <c r="BM99" s="23" t="s">
        <v>753</v>
      </c>
    </row>
    <row r="100" spans="2:65" s="1" customFormat="1" ht="54">
      <c r="B100" s="40"/>
      <c r="C100" s="62"/>
      <c r="D100" s="206" t="s">
        <v>203</v>
      </c>
      <c r="E100" s="62"/>
      <c r="F100" s="220" t="s">
        <v>754</v>
      </c>
      <c r="G100" s="62"/>
      <c r="H100" s="62"/>
      <c r="I100" s="162"/>
      <c r="J100" s="62"/>
      <c r="K100" s="62"/>
      <c r="L100" s="60"/>
      <c r="M100" s="221"/>
      <c r="N100" s="41"/>
      <c r="O100" s="41"/>
      <c r="P100" s="41"/>
      <c r="Q100" s="41"/>
      <c r="R100" s="41"/>
      <c r="S100" s="41"/>
      <c r="T100" s="77"/>
      <c r="AT100" s="23" t="s">
        <v>203</v>
      </c>
      <c r="AU100" s="23" t="s">
        <v>83</v>
      </c>
    </row>
    <row r="101" spans="2:65" s="1" customFormat="1" ht="31.5" customHeight="1">
      <c r="B101" s="40"/>
      <c r="C101" s="192" t="s">
        <v>182</v>
      </c>
      <c r="D101" s="192" t="s">
        <v>142</v>
      </c>
      <c r="E101" s="193" t="s">
        <v>755</v>
      </c>
      <c r="F101" s="194" t="s">
        <v>756</v>
      </c>
      <c r="G101" s="195" t="s">
        <v>249</v>
      </c>
      <c r="H101" s="196">
        <v>3.8</v>
      </c>
      <c r="I101" s="197"/>
      <c r="J101" s="198">
        <f>ROUND(I101*H101,2)</f>
        <v>0</v>
      </c>
      <c r="K101" s="194" t="s">
        <v>146</v>
      </c>
      <c r="L101" s="60"/>
      <c r="M101" s="199" t="s">
        <v>22</v>
      </c>
      <c r="N101" s="200" t="s">
        <v>45</v>
      </c>
      <c r="O101" s="41"/>
      <c r="P101" s="201">
        <f>O101*H101</f>
        <v>0</v>
      </c>
      <c r="Q101" s="201">
        <v>0</v>
      </c>
      <c r="R101" s="201">
        <f>Q101*H101</f>
        <v>0</v>
      </c>
      <c r="S101" s="201">
        <v>0</v>
      </c>
      <c r="T101" s="202">
        <f>S101*H101</f>
        <v>0</v>
      </c>
      <c r="AR101" s="23" t="s">
        <v>158</v>
      </c>
      <c r="AT101" s="23" t="s">
        <v>142</v>
      </c>
      <c r="AU101" s="23" t="s">
        <v>83</v>
      </c>
      <c r="AY101" s="23" t="s">
        <v>139</v>
      </c>
      <c r="BE101" s="203">
        <f>IF(N101="základní",J101,0)</f>
        <v>0</v>
      </c>
      <c r="BF101" s="203">
        <f>IF(N101="snížená",J101,0)</f>
        <v>0</v>
      </c>
      <c r="BG101" s="203">
        <f>IF(N101="zákl. přenesená",J101,0)</f>
        <v>0</v>
      </c>
      <c r="BH101" s="203">
        <f>IF(N101="sníž. přenesená",J101,0)</f>
        <v>0</v>
      </c>
      <c r="BI101" s="203">
        <f>IF(N101="nulová",J101,0)</f>
        <v>0</v>
      </c>
      <c r="BJ101" s="23" t="s">
        <v>24</v>
      </c>
      <c r="BK101" s="203">
        <f>ROUND(I101*H101,2)</f>
        <v>0</v>
      </c>
      <c r="BL101" s="23" t="s">
        <v>158</v>
      </c>
      <c r="BM101" s="23" t="s">
        <v>757</v>
      </c>
    </row>
    <row r="102" spans="2:65" s="1" customFormat="1" ht="40.5">
      <c r="B102" s="40"/>
      <c r="C102" s="62"/>
      <c r="D102" s="222" t="s">
        <v>203</v>
      </c>
      <c r="E102" s="62"/>
      <c r="F102" s="223" t="s">
        <v>758</v>
      </c>
      <c r="G102" s="62"/>
      <c r="H102" s="62"/>
      <c r="I102" s="162"/>
      <c r="J102" s="62"/>
      <c r="K102" s="62"/>
      <c r="L102" s="60"/>
      <c r="M102" s="221"/>
      <c r="N102" s="41"/>
      <c r="O102" s="41"/>
      <c r="P102" s="41"/>
      <c r="Q102" s="41"/>
      <c r="R102" s="41"/>
      <c r="S102" s="41"/>
      <c r="T102" s="77"/>
      <c r="AT102" s="23" t="s">
        <v>203</v>
      </c>
      <c r="AU102" s="23" t="s">
        <v>83</v>
      </c>
    </row>
    <row r="103" spans="2:65" s="10" customFormat="1" ht="29.85" customHeight="1">
      <c r="B103" s="175"/>
      <c r="C103" s="176"/>
      <c r="D103" s="189" t="s">
        <v>73</v>
      </c>
      <c r="E103" s="190" t="s">
        <v>182</v>
      </c>
      <c r="F103" s="190" t="s">
        <v>531</v>
      </c>
      <c r="G103" s="176"/>
      <c r="H103" s="176"/>
      <c r="I103" s="179"/>
      <c r="J103" s="191">
        <f>BK103</f>
        <v>0</v>
      </c>
      <c r="K103" s="176"/>
      <c r="L103" s="181"/>
      <c r="M103" s="182"/>
      <c r="N103" s="183"/>
      <c r="O103" s="183"/>
      <c r="P103" s="184">
        <f>SUM(P104:P122)</f>
        <v>0</v>
      </c>
      <c r="Q103" s="183"/>
      <c r="R103" s="184">
        <f>SUM(R104:R122)</f>
        <v>14.445393999999999</v>
      </c>
      <c r="S103" s="183"/>
      <c r="T103" s="185">
        <f>SUM(T104:T122)</f>
        <v>0</v>
      </c>
      <c r="AR103" s="186" t="s">
        <v>24</v>
      </c>
      <c r="AT103" s="187" t="s">
        <v>73</v>
      </c>
      <c r="AU103" s="187" t="s">
        <v>24</v>
      </c>
      <c r="AY103" s="186" t="s">
        <v>139</v>
      </c>
      <c r="BK103" s="188">
        <f>SUM(BK104:BK122)</f>
        <v>0</v>
      </c>
    </row>
    <row r="104" spans="2:65" s="1" customFormat="1" ht="22.5" customHeight="1">
      <c r="B104" s="40"/>
      <c r="C104" s="192" t="s">
        <v>164</v>
      </c>
      <c r="D104" s="192" t="s">
        <v>142</v>
      </c>
      <c r="E104" s="193" t="s">
        <v>759</v>
      </c>
      <c r="F104" s="194" t="s">
        <v>760</v>
      </c>
      <c r="G104" s="195" t="s">
        <v>207</v>
      </c>
      <c r="H104" s="196">
        <v>3</v>
      </c>
      <c r="I104" s="197"/>
      <c r="J104" s="198">
        <f>ROUND(I104*H104,2)</f>
        <v>0</v>
      </c>
      <c r="K104" s="194" t="s">
        <v>146</v>
      </c>
      <c r="L104" s="60"/>
      <c r="M104" s="199" t="s">
        <v>22</v>
      </c>
      <c r="N104" s="200" t="s">
        <v>45</v>
      </c>
      <c r="O104" s="41"/>
      <c r="P104" s="201">
        <f>O104*H104</f>
        <v>0</v>
      </c>
      <c r="Q104" s="201">
        <v>6.0040000000000003E-2</v>
      </c>
      <c r="R104" s="201">
        <f>Q104*H104</f>
        <v>0.18012</v>
      </c>
      <c r="S104" s="201">
        <v>0</v>
      </c>
      <c r="T104" s="202">
        <f>S104*H104</f>
        <v>0</v>
      </c>
      <c r="AR104" s="23" t="s">
        <v>278</v>
      </c>
      <c r="AT104" s="23" t="s">
        <v>142</v>
      </c>
      <c r="AU104" s="23" t="s">
        <v>83</v>
      </c>
      <c r="AY104" s="23" t="s">
        <v>139</v>
      </c>
      <c r="BE104" s="203">
        <f>IF(N104="základní",J104,0)</f>
        <v>0</v>
      </c>
      <c r="BF104" s="203">
        <f>IF(N104="snížená",J104,0)</f>
        <v>0</v>
      </c>
      <c r="BG104" s="203">
        <f>IF(N104="zákl. přenesená",J104,0)</f>
        <v>0</v>
      </c>
      <c r="BH104" s="203">
        <f>IF(N104="sníž. přenesená",J104,0)</f>
        <v>0</v>
      </c>
      <c r="BI104" s="203">
        <f>IF(N104="nulová",J104,0)</f>
        <v>0</v>
      </c>
      <c r="BJ104" s="23" t="s">
        <v>24</v>
      </c>
      <c r="BK104" s="203">
        <f>ROUND(I104*H104,2)</f>
        <v>0</v>
      </c>
      <c r="BL104" s="23" t="s">
        <v>278</v>
      </c>
      <c r="BM104" s="23" t="s">
        <v>761</v>
      </c>
    </row>
    <row r="105" spans="2:65" s="1" customFormat="1" ht="31.5" customHeight="1">
      <c r="B105" s="40"/>
      <c r="C105" s="249" t="s">
        <v>29</v>
      </c>
      <c r="D105" s="249" t="s">
        <v>309</v>
      </c>
      <c r="E105" s="250" t="s">
        <v>762</v>
      </c>
      <c r="F105" s="251" t="s">
        <v>763</v>
      </c>
      <c r="G105" s="252" t="s">
        <v>207</v>
      </c>
      <c r="H105" s="253">
        <v>3</v>
      </c>
      <c r="I105" s="254"/>
      <c r="J105" s="255">
        <f>ROUND(I105*H105,2)</f>
        <v>0</v>
      </c>
      <c r="K105" s="251" t="s">
        <v>146</v>
      </c>
      <c r="L105" s="256"/>
      <c r="M105" s="257" t="s">
        <v>22</v>
      </c>
      <c r="N105" s="258" t="s">
        <v>45</v>
      </c>
      <c r="O105" s="41"/>
      <c r="P105" s="201">
        <f>O105*H105</f>
        <v>0</v>
      </c>
      <c r="Q105" s="201">
        <v>0.06</v>
      </c>
      <c r="R105" s="201">
        <f>Q105*H105</f>
        <v>0.18</v>
      </c>
      <c r="S105" s="201">
        <v>0</v>
      </c>
      <c r="T105" s="202">
        <f>S105*H105</f>
        <v>0</v>
      </c>
      <c r="AR105" s="23" t="s">
        <v>354</v>
      </c>
      <c r="AT105" s="23" t="s">
        <v>309</v>
      </c>
      <c r="AU105" s="23" t="s">
        <v>83</v>
      </c>
      <c r="AY105" s="23" t="s">
        <v>139</v>
      </c>
      <c r="BE105" s="203">
        <f>IF(N105="základní",J105,0)</f>
        <v>0</v>
      </c>
      <c r="BF105" s="203">
        <f>IF(N105="snížená",J105,0)</f>
        <v>0</v>
      </c>
      <c r="BG105" s="203">
        <f>IF(N105="zákl. přenesená",J105,0)</f>
        <v>0</v>
      </c>
      <c r="BH105" s="203">
        <f>IF(N105="sníž. přenesená",J105,0)</f>
        <v>0</v>
      </c>
      <c r="BI105" s="203">
        <f>IF(N105="nulová",J105,0)</f>
        <v>0</v>
      </c>
      <c r="BJ105" s="23" t="s">
        <v>24</v>
      </c>
      <c r="BK105" s="203">
        <f>ROUND(I105*H105,2)</f>
        <v>0</v>
      </c>
      <c r="BL105" s="23" t="s">
        <v>278</v>
      </c>
      <c r="BM105" s="23" t="s">
        <v>764</v>
      </c>
    </row>
    <row r="106" spans="2:65" s="1" customFormat="1" ht="31.5" customHeight="1">
      <c r="B106" s="40"/>
      <c r="C106" s="192" t="s">
        <v>246</v>
      </c>
      <c r="D106" s="192" t="s">
        <v>142</v>
      </c>
      <c r="E106" s="193" t="s">
        <v>765</v>
      </c>
      <c r="F106" s="194" t="s">
        <v>766</v>
      </c>
      <c r="G106" s="195" t="s">
        <v>243</v>
      </c>
      <c r="H106" s="196">
        <v>28.6</v>
      </c>
      <c r="I106" s="197"/>
      <c r="J106" s="198">
        <f>ROUND(I106*H106,2)</f>
        <v>0</v>
      </c>
      <c r="K106" s="194" t="s">
        <v>146</v>
      </c>
      <c r="L106" s="60"/>
      <c r="M106" s="199" t="s">
        <v>22</v>
      </c>
      <c r="N106" s="200" t="s">
        <v>45</v>
      </c>
      <c r="O106" s="41"/>
      <c r="P106" s="201">
        <f>O106*H106</f>
        <v>0</v>
      </c>
      <c r="Q106" s="201">
        <v>4.0000000000000003E-5</v>
      </c>
      <c r="R106" s="201">
        <f>Q106*H106</f>
        <v>1.1440000000000001E-3</v>
      </c>
      <c r="S106" s="201">
        <v>0</v>
      </c>
      <c r="T106" s="202">
        <f>S106*H106</f>
        <v>0</v>
      </c>
      <c r="AR106" s="23" t="s">
        <v>158</v>
      </c>
      <c r="AT106" s="23" t="s">
        <v>142</v>
      </c>
      <c r="AU106" s="23" t="s">
        <v>83</v>
      </c>
      <c r="AY106" s="23" t="s">
        <v>139</v>
      </c>
      <c r="BE106" s="203">
        <f>IF(N106="základní",J106,0)</f>
        <v>0</v>
      </c>
      <c r="BF106" s="203">
        <f>IF(N106="snížená",J106,0)</f>
        <v>0</v>
      </c>
      <c r="BG106" s="203">
        <f>IF(N106="zákl. přenesená",J106,0)</f>
        <v>0</v>
      </c>
      <c r="BH106" s="203">
        <f>IF(N106="sníž. přenesená",J106,0)</f>
        <v>0</v>
      </c>
      <c r="BI106" s="203">
        <f>IF(N106="nulová",J106,0)</f>
        <v>0</v>
      </c>
      <c r="BJ106" s="23" t="s">
        <v>24</v>
      </c>
      <c r="BK106" s="203">
        <f>ROUND(I106*H106,2)</f>
        <v>0</v>
      </c>
      <c r="BL106" s="23" t="s">
        <v>158</v>
      </c>
      <c r="BM106" s="23" t="s">
        <v>767</v>
      </c>
    </row>
    <row r="107" spans="2:65" s="1" customFormat="1" ht="94.5">
      <c r="B107" s="40"/>
      <c r="C107" s="62"/>
      <c r="D107" s="206" t="s">
        <v>203</v>
      </c>
      <c r="E107" s="62"/>
      <c r="F107" s="220" t="s">
        <v>768</v>
      </c>
      <c r="G107" s="62"/>
      <c r="H107" s="62"/>
      <c r="I107" s="162"/>
      <c r="J107" s="62"/>
      <c r="K107" s="62"/>
      <c r="L107" s="60"/>
      <c r="M107" s="221"/>
      <c r="N107" s="41"/>
      <c r="O107" s="41"/>
      <c r="P107" s="41"/>
      <c r="Q107" s="41"/>
      <c r="R107" s="41"/>
      <c r="S107" s="41"/>
      <c r="T107" s="77"/>
      <c r="AT107" s="23" t="s">
        <v>203</v>
      </c>
      <c r="AU107" s="23" t="s">
        <v>83</v>
      </c>
    </row>
    <row r="108" spans="2:65" s="1" customFormat="1" ht="31.5" customHeight="1">
      <c r="B108" s="40"/>
      <c r="C108" s="249" t="s">
        <v>253</v>
      </c>
      <c r="D108" s="249" t="s">
        <v>309</v>
      </c>
      <c r="E108" s="250" t="s">
        <v>769</v>
      </c>
      <c r="F108" s="251" t="s">
        <v>770</v>
      </c>
      <c r="G108" s="252" t="s">
        <v>243</v>
      </c>
      <c r="H108" s="253">
        <v>28.6</v>
      </c>
      <c r="I108" s="254"/>
      <c r="J108" s="255">
        <f>ROUND(I108*H108,2)</f>
        <v>0</v>
      </c>
      <c r="K108" s="251" t="s">
        <v>146</v>
      </c>
      <c r="L108" s="256"/>
      <c r="M108" s="257" t="s">
        <v>22</v>
      </c>
      <c r="N108" s="258" t="s">
        <v>45</v>
      </c>
      <c r="O108" s="41"/>
      <c r="P108" s="201">
        <f>O108*H108</f>
        <v>0</v>
      </c>
      <c r="Q108" s="201">
        <v>4.2999999999999997E-2</v>
      </c>
      <c r="R108" s="201">
        <f>Q108*H108</f>
        <v>1.2298</v>
      </c>
      <c r="S108" s="201">
        <v>0</v>
      </c>
      <c r="T108" s="202">
        <f>S108*H108</f>
        <v>0</v>
      </c>
      <c r="AR108" s="23" t="s">
        <v>182</v>
      </c>
      <c r="AT108" s="23" t="s">
        <v>309</v>
      </c>
      <c r="AU108" s="23" t="s">
        <v>83</v>
      </c>
      <c r="AY108" s="23" t="s">
        <v>139</v>
      </c>
      <c r="BE108" s="203">
        <f>IF(N108="základní",J108,0)</f>
        <v>0</v>
      </c>
      <c r="BF108" s="203">
        <f>IF(N108="snížená",J108,0)</f>
        <v>0</v>
      </c>
      <c r="BG108" s="203">
        <f>IF(N108="zákl. přenesená",J108,0)</f>
        <v>0</v>
      </c>
      <c r="BH108" s="203">
        <f>IF(N108="sníž. přenesená",J108,0)</f>
        <v>0</v>
      </c>
      <c r="BI108" s="203">
        <f>IF(N108="nulová",J108,0)</f>
        <v>0</v>
      </c>
      <c r="BJ108" s="23" t="s">
        <v>24</v>
      </c>
      <c r="BK108" s="203">
        <f>ROUND(I108*H108,2)</f>
        <v>0</v>
      </c>
      <c r="BL108" s="23" t="s">
        <v>158</v>
      </c>
      <c r="BM108" s="23" t="s">
        <v>771</v>
      </c>
    </row>
    <row r="109" spans="2:65" s="11" customFormat="1" ht="13.5">
      <c r="B109" s="204"/>
      <c r="C109" s="205"/>
      <c r="D109" s="206" t="s">
        <v>156</v>
      </c>
      <c r="E109" s="205"/>
      <c r="F109" s="208" t="s">
        <v>772</v>
      </c>
      <c r="G109" s="205"/>
      <c r="H109" s="209">
        <v>28.6</v>
      </c>
      <c r="I109" s="210"/>
      <c r="J109" s="205"/>
      <c r="K109" s="205"/>
      <c r="L109" s="211"/>
      <c r="M109" s="212"/>
      <c r="N109" s="213"/>
      <c r="O109" s="213"/>
      <c r="P109" s="213"/>
      <c r="Q109" s="213"/>
      <c r="R109" s="213"/>
      <c r="S109" s="213"/>
      <c r="T109" s="214"/>
      <c r="AT109" s="215" t="s">
        <v>156</v>
      </c>
      <c r="AU109" s="215" t="s">
        <v>83</v>
      </c>
      <c r="AV109" s="11" t="s">
        <v>83</v>
      </c>
      <c r="AW109" s="11" t="s">
        <v>6</v>
      </c>
      <c r="AX109" s="11" t="s">
        <v>24</v>
      </c>
      <c r="AY109" s="215" t="s">
        <v>139</v>
      </c>
    </row>
    <row r="110" spans="2:65" s="1" customFormat="1" ht="22.5" customHeight="1">
      <c r="B110" s="40"/>
      <c r="C110" s="192" t="s">
        <v>258</v>
      </c>
      <c r="D110" s="192" t="s">
        <v>142</v>
      </c>
      <c r="E110" s="193" t="s">
        <v>773</v>
      </c>
      <c r="F110" s="194" t="s">
        <v>774</v>
      </c>
      <c r="G110" s="195" t="s">
        <v>207</v>
      </c>
      <c r="H110" s="196">
        <v>1</v>
      </c>
      <c r="I110" s="197"/>
      <c r="J110" s="198">
        <f>ROUND(I110*H110,2)</f>
        <v>0</v>
      </c>
      <c r="K110" s="194" t="s">
        <v>146</v>
      </c>
      <c r="L110" s="60"/>
      <c r="M110" s="199" t="s">
        <v>22</v>
      </c>
      <c r="N110" s="200" t="s">
        <v>45</v>
      </c>
      <c r="O110" s="41"/>
      <c r="P110" s="201">
        <f>O110*H110</f>
        <v>0</v>
      </c>
      <c r="Q110" s="201">
        <v>1.12181</v>
      </c>
      <c r="R110" s="201">
        <f>Q110*H110</f>
        <v>1.12181</v>
      </c>
      <c r="S110" s="201">
        <v>0</v>
      </c>
      <c r="T110" s="202">
        <f>S110*H110</f>
        <v>0</v>
      </c>
      <c r="AR110" s="23" t="s">
        <v>158</v>
      </c>
      <c r="AT110" s="23" t="s">
        <v>142</v>
      </c>
      <c r="AU110" s="23" t="s">
        <v>83</v>
      </c>
      <c r="AY110" s="23" t="s">
        <v>139</v>
      </c>
      <c r="BE110" s="203">
        <f>IF(N110="základní",J110,0)</f>
        <v>0</v>
      </c>
      <c r="BF110" s="203">
        <f>IF(N110="snížená",J110,0)</f>
        <v>0</v>
      </c>
      <c r="BG110" s="203">
        <f>IF(N110="zákl. přenesená",J110,0)</f>
        <v>0</v>
      </c>
      <c r="BH110" s="203">
        <f>IF(N110="sníž. přenesená",J110,0)</f>
        <v>0</v>
      </c>
      <c r="BI110" s="203">
        <f>IF(N110="nulová",J110,0)</f>
        <v>0</v>
      </c>
      <c r="BJ110" s="23" t="s">
        <v>24</v>
      </c>
      <c r="BK110" s="203">
        <f>ROUND(I110*H110,2)</f>
        <v>0</v>
      </c>
      <c r="BL110" s="23" t="s">
        <v>158</v>
      </c>
      <c r="BM110" s="23" t="s">
        <v>775</v>
      </c>
    </row>
    <row r="111" spans="2:65" s="1" customFormat="1" ht="67.5">
      <c r="B111" s="40"/>
      <c r="C111" s="62"/>
      <c r="D111" s="206" t="s">
        <v>203</v>
      </c>
      <c r="E111" s="62"/>
      <c r="F111" s="220" t="s">
        <v>776</v>
      </c>
      <c r="G111" s="62"/>
      <c r="H111" s="62"/>
      <c r="I111" s="162"/>
      <c r="J111" s="62"/>
      <c r="K111" s="62"/>
      <c r="L111" s="60"/>
      <c r="M111" s="221"/>
      <c r="N111" s="41"/>
      <c r="O111" s="41"/>
      <c r="P111" s="41"/>
      <c r="Q111" s="41"/>
      <c r="R111" s="41"/>
      <c r="S111" s="41"/>
      <c r="T111" s="77"/>
      <c r="AT111" s="23" t="s">
        <v>203</v>
      </c>
      <c r="AU111" s="23" t="s">
        <v>83</v>
      </c>
    </row>
    <row r="112" spans="2:65" s="1" customFormat="1" ht="31.5" customHeight="1">
      <c r="B112" s="40"/>
      <c r="C112" s="192" t="s">
        <v>266</v>
      </c>
      <c r="D112" s="192" t="s">
        <v>142</v>
      </c>
      <c r="E112" s="193" t="s">
        <v>777</v>
      </c>
      <c r="F112" s="194" t="s">
        <v>778</v>
      </c>
      <c r="G112" s="195" t="s">
        <v>207</v>
      </c>
      <c r="H112" s="196">
        <v>2</v>
      </c>
      <c r="I112" s="197"/>
      <c r="J112" s="198">
        <f>ROUND(I112*H112,2)</f>
        <v>0</v>
      </c>
      <c r="K112" s="194" t="s">
        <v>146</v>
      </c>
      <c r="L112" s="60"/>
      <c r="M112" s="199" t="s">
        <v>22</v>
      </c>
      <c r="N112" s="200" t="s">
        <v>45</v>
      </c>
      <c r="O112" s="41"/>
      <c r="P112" s="201">
        <f>O112*H112</f>
        <v>0</v>
      </c>
      <c r="Q112" s="201">
        <v>2.1167600000000002</v>
      </c>
      <c r="R112" s="201">
        <f>Q112*H112</f>
        <v>4.2335200000000004</v>
      </c>
      <c r="S112" s="201">
        <v>0</v>
      </c>
      <c r="T112" s="202">
        <f>S112*H112</f>
        <v>0</v>
      </c>
      <c r="AR112" s="23" t="s">
        <v>158</v>
      </c>
      <c r="AT112" s="23" t="s">
        <v>142</v>
      </c>
      <c r="AU112" s="23" t="s">
        <v>83</v>
      </c>
      <c r="AY112" s="23" t="s">
        <v>139</v>
      </c>
      <c r="BE112" s="203">
        <f>IF(N112="základní",J112,0)</f>
        <v>0</v>
      </c>
      <c r="BF112" s="203">
        <f>IF(N112="snížená",J112,0)</f>
        <v>0</v>
      </c>
      <c r="BG112" s="203">
        <f>IF(N112="zákl. přenesená",J112,0)</f>
        <v>0</v>
      </c>
      <c r="BH112" s="203">
        <f>IF(N112="sníž. přenesená",J112,0)</f>
        <v>0</v>
      </c>
      <c r="BI112" s="203">
        <f>IF(N112="nulová",J112,0)</f>
        <v>0</v>
      </c>
      <c r="BJ112" s="23" t="s">
        <v>24</v>
      </c>
      <c r="BK112" s="203">
        <f>ROUND(I112*H112,2)</f>
        <v>0</v>
      </c>
      <c r="BL112" s="23" t="s">
        <v>158</v>
      </c>
      <c r="BM112" s="23" t="s">
        <v>779</v>
      </c>
    </row>
    <row r="113" spans="2:65" s="1" customFormat="1" ht="108">
      <c r="B113" s="40"/>
      <c r="C113" s="62"/>
      <c r="D113" s="206" t="s">
        <v>203</v>
      </c>
      <c r="E113" s="62"/>
      <c r="F113" s="220" t="s">
        <v>780</v>
      </c>
      <c r="G113" s="62"/>
      <c r="H113" s="62"/>
      <c r="I113" s="162"/>
      <c r="J113" s="62"/>
      <c r="K113" s="62"/>
      <c r="L113" s="60"/>
      <c r="M113" s="221"/>
      <c r="N113" s="41"/>
      <c r="O113" s="41"/>
      <c r="P113" s="41"/>
      <c r="Q113" s="41"/>
      <c r="R113" s="41"/>
      <c r="S113" s="41"/>
      <c r="T113" s="77"/>
      <c r="AT113" s="23" t="s">
        <v>203</v>
      </c>
      <c r="AU113" s="23" t="s">
        <v>83</v>
      </c>
    </row>
    <row r="114" spans="2:65" s="1" customFormat="1" ht="22.5" customHeight="1">
      <c r="B114" s="40"/>
      <c r="C114" s="249" t="s">
        <v>10</v>
      </c>
      <c r="D114" s="249" t="s">
        <v>309</v>
      </c>
      <c r="E114" s="250" t="s">
        <v>781</v>
      </c>
      <c r="F114" s="251" t="s">
        <v>782</v>
      </c>
      <c r="G114" s="252" t="s">
        <v>207</v>
      </c>
      <c r="H114" s="253">
        <v>1</v>
      </c>
      <c r="I114" s="254"/>
      <c r="J114" s="255">
        <f t="shared" ref="J114:J120" si="0">ROUND(I114*H114,2)</f>
        <v>0</v>
      </c>
      <c r="K114" s="251" t="s">
        <v>146</v>
      </c>
      <c r="L114" s="256"/>
      <c r="M114" s="257" t="s">
        <v>22</v>
      </c>
      <c r="N114" s="258" t="s">
        <v>45</v>
      </c>
      <c r="O114" s="41"/>
      <c r="P114" s="201">
        <f t="shared" ref="P114:P120" si="1">O114*H114</f>
        <v>0</v>
      </c>
      <c r="Q114" s="201">
        <v>0.39600000000000002</v>
      </c>
      <c r="R114" s="201">
        <f t="shared" ref="R114:R120" si="2">Q114*H114</f>
        <v>0.39600000000000002</v>
      </c>
      <c r="S114" s="201">
        <v>0</v>
      </c>
      <c r="T114" s="202">
        <f t="shared" ref="T114:T120" si="3">S114*H114</f>
        <v>0</v>
      </c>
      <c r="AR114" s="23" t="s">
        <v>182</v>
      </c>
      <c r="AT114" s="23" t="s">
        <v>309</v>
      </c>
      <c r="AU114" s="23" t="s">
        <v>83</v>
      </c>
      <c r="AY114" s="23" t="s">
        <v>139</v>
      </c>
      <c r="BE114" s="203">
        <f t="shared" ref="BE114:BE120" si="4">IF(N114="základní",J114,0)</f>
        <v>0</v>
      </c>
      <c r="BF114" s="203">
        <f t="shared" ref="BF114:BF120" si="5">IF(N114="snížená",J114,0)</f>
        <v>0</v>
      </c>
      <c r="BG114" s="203">
        <f t="shared" ref="BG114:BG120" si="6">IF(N114="zákl. přenesená",J114,0)</f>
        <v>0</v>
      </c>
      <c r="BH114" s="203">
        <f t="shared" ref="BH114:BH120" si="7">IF(N114="sníž. přenesená",J114,0)</f>
        <v>0</v>
      </c>
      <c r="BI114" s="203">
        <f t="shared" ref="BI114:BI120" si="8">IF(N114="nulová",J114,0)</f>
        <v>0</v>
      </c>
      <c r="BJ114" s="23" t="s">
        <v>24</v>
      </c>
      <c r="BK114" s="203">
        <f t="shared" ref="BK114:BK120" si="9">ROUND(I114*H114,2)</f>
        <v>0</v>
      </c>
      <c r="BL114" s="23" t="s">
        <v>158</v>
      </c>
      <c r="BM114" s="23" t="s">
        <v>783</v>
      </c>
    </row>
    <row r="115" spans="2:65" s="1" customFormat="1" ht="22.5" customHeight="1">
      <c r="B115" s="40"/>
      <c r="C115" s="249" t="s">
        <v>278</v>
      </c>
      <c r="D115" s="249" t="s">
        <v>309</v>
      </c>
      <c r="E115" s="250" t="s">
        <v>784</v>
      </c>
      <c r="F115" s="251" t="s">
        <v>785</v>
      </c>
      <c r="G115" s="252" t="s">
        <v>207</v>
      </c>
      <c r="H115" s="253">
        <v>1</v>
      </c>
      <c r="I115" s="254"/>
      <c r="J115" s="255">
        <f t="shared" si="0"/>
        <v>0</v>
      </c>
      <c r="K115" s="251" t="s">
        <v>146</v>
      </c>
      <c r="L115" s="256"/>
      <c r="M115" s="257" t="s">
        <v>22</v>
      </c>
      <c r="N115" s="258" t="s">
        <v>45</v>
      </c>
      <c r="O115" s="41"/>
      <c r="P115" s="201">
        <f t="shared" si="1"/>
        <v>0</v>
      </c>
      <c r="Q115" s="201">
        <v>0.39300000000000002</v>
      </c>
      <c r="R115" s="201">
        <f t="shared" si="2"/>
        <v>0.39300000000000002</v>
      </c>
      <c r="S115" s="201">
        <v>0</v>
      </c>
      <c r="T115" s="202">
        <f t="shared" si="3"/>
        <v>0</v>
      </c>
      <c r="AR115" s="23" t="s">
        <v>182</v>
      </c>
      <c r="AT115" s="23" t="s">
        <v>309</v>
      </c>
      <c r="AU115" s="23" t="s">
        <v>83</v>
      </c>
      <c r="AY115" s="23" t="s">
        <v>139</v>
      </c>
      <c r="BE115" s="203">
        <f t="shared" si="4"/>
        <v>0</v>
      </c>
      <c r="BF115" s="203">
        <f t="shared" si="5"/>
        <v>0</v>
      </c>
      <c r="BG115" s="203">
        <f t="shared" si="6"/>
        <v>0</v>
      </c>
      <c r="BH115" s="203">
        <f t="shared" si="7"/>
        <v>0</v>
      </c>
      <c r="BI115" s="203">
        <f t="shared" si="8"/>
        <v>0</v>
      </c>
      <c r="BJ115" s="23" t="s">
        <v>24</v>
      </c>
      <c r="BK115" s="203">
        <f t="shared" si="9"/>
        <v>0</v>
      </c>
      <c r="BL115" s="23" t="s">
        <v>158</v>
      </c>
      <c r="BM115" s="23" t="s">
        <v>786</v>
      </c>
    </row>
    <row r="116" spans="2:65" s="1" customFormat="1" ht="22.5" customHeight="1">
      <c r="B116" s="40"/>
      <c r="C116" s="249" t="s">
        <v>283</v>
      </c>
      <c r="D116" s="249" t="s">
        <v>309</v>
      </c>
      <c r="E116" s="250" t="s">
        <v>787</v>
      </c>
      <c r="F116" s="251" t="s">
        <v>788</v>
      </c>
      <c r="G116" s="252" t="s">
        <v>207</v>
      </c>
      <c r="H116" s="253">
        <v>2</v>
      </c>
      <c r="I116" s="254"/>
      <c r="J116" s="255">
        <f t="shared" si="0"/>
        <v>0</v>
      </c>
      <c r="K116" s="251" t="s">
        <v>146</v>
      </c>
      <c r="L116" s="256"/>
      <c r="M116" s="257" t="s">
        <v>22</v>
      </c>
      <c r="N116" s="258" t="s">
        <v>45</v>
      </c>
      <c r="O116" s="41"/>
      <c r="P116" s="201">
        <f t="shared" si="1"/>
        <v>0</v>
      </c>
      <c r="Q116" s="201">
        <v>0.16500000000000001</v>
      </c>
      <c r="R116" s="201">
        <f t="shared" si="2"/>
        <v>0.33</v>
      </c>
      <c r="S116" s="201">
        <v>0</v>
      </c>
      <c r="T116" s="202">
        <f t="shared" si="3"/>
        <v>0</v>
      </c>
      <c r="AR116" s="23" t="s">
        <v>182</v>
      </c>
      <c r="AT116" s="23" t="s">
        <v>309</v>
      </c>
      <c r="AU116" s="23" t="s">
        <v>83</v>
      </c>
      <c r="AY116" s="23" t="s">
        <v>139</v>
      </c>
      <c r="BE116" s="203">
        <f t="shared" si="4"/>
        <v>0</v>
      </c>
      <c r="BF116" s="203">
        <f t="shared" si="5"/>
        <v>0</v>
      </c>
      <c r="BG116" s="203">
        <f t="shared" si="6"/>
        <v>0</v>
      </c>
      <c r="BH116" s="203">
        <f t="shared" si="7"/>
        <v>0</v>
      </c>
      <c r="BI116" s="203">
        <f t="shared" si="8"/>
        <v>0</v>
      </c>
      <c r="BJ116" s="23" t="s">
        <v>24</v>
      </c>
      <c r="BK116" s="203">
        <f t="shared" si="9"/>
        <v>0</v>
      </c>
      <c r="BL116" s="23" t="s">
        <v>158</v>
      </c>
      <c r="BM116" s="23" t="s">
        <v>789</v>
      </c>
    </row>
    <row r="117" spans="2:65" s="1" customFormat="1" ht="22.5" customHeight="1">
      <c r="B117" s="40"/>
      <c r="C117" s="249" t="s">
        <v>288</v>
      </c>
      <c r="D117" s="249" t="s">
        <v>309</v>
      </c>
      <c r="E117" s="250" t="s">
        <v>790</v>
      </c>
      <c r="F117" s="251" t="s">
        <v>791</v>
      </c>
      <c r="G117" s="252" t="s">
        <v>207</v>
      </c>
      <c r="H117" s="253">
        <v>2</v>
      </c>
      <c r="I117" s="254"/>
      <c r="J117" s="255">
        <f t="shared" si="0"/>
        <v>0</v>
      </c>
      <c r="K117" s="251" t="s">
        <v>146</v>
      </c>
      <c r="L117" s="256"/>
      <c r="M117" s="257" t="s">
        <v>22</v>
      </c>
      <c r="N117" s="258" t="s">
        <v>45</v>
      </c>
      <c r="O117" s="41"/>
      <c r="P117" s="201">
        <f t="shared" si="1"/>
        <v>0</v>
      </c>
      <c r="Q117" s="201">
        <v>2.15</v>
      </c>
      <c r="R117" s="201">
        <f t="shared" si="2"/>
        <v>4.3</v>
      </c>
      <c r="S117" s="201">
        <v>0</v>
      </c>
      <c r="T117" s="202">
        <f t="shared" si="3"/>
        <v>0</v>
      </c>
      <c r="AR117" s="23" t="s">
        <v>182</v>
      </c>
      <c r="AT117" s="23" t="s">
        <v>309</v>
      </c>
      <c r="AU117" s="23" t="s">
        <v>83</v>
      </c>
      <c r="AY117" s="23" t="s">
        <v>139</v>
      </c>
      <c r="BE117" s="203">
        <f t="shared" si="4"/>
        <v>0</v>
      </c>
      <c r="BF117" s="203">
        <f t="shared" si="5"/>
        <v>0</v>
      </c>
      <c r="BG117" s="203">
        <f t="shared" si="6"/>
        <v>0</v>
      </c>
      <c r="BH117" s="203">
        <f t="shared" si="7"/>
        <v>0</v>
      </c>
      <c r="BI117" s="203">
        <f t="shared" si="8"/>
        <v>0</v>
      </c>
      <c r="BJ117" s="23" t="s">
        <v>24</v>
      </c>
      <c r="BK117" s="203">
        <f t="shared" si="9"/>
        <v>0</v>
      </c>
      <c r="BL117" s="23" t="s">
        <v>158</v>
      </c>
      <c r="BM117" s="23" t="s">
        <v>792</v>
      </c>
    </row>
    <row r="118" spans="2:65" s="1" customFormat="1" ht="22.5" customHeight="1">
      <c r="B118" s="40"/>
      <c r="C118" s="249" t="s">
        <v>293</v>
      </c>
      <c r="D118" s="249" t="s">
        <v>309</v>
      </c>
      <c r="E118" s="250" t="s">
        <v>793</v>
      </c>
      <c r="F118" s="251" t="s">
        <v>794</v>
      </c>
      <c r="G118" s="252" t="s">
        <v>207</v>
      </c>
      <c r="H118" s="253">
        <v>2</v>
      </c>
      <c r="I118" s="254"/>
      <c r="J118" s="255">
        <f t="shared" si="0"/>
        <v>0</v>
      </c>
      <c r="K118" s="251" t="s">
        <v>146</v>
      </c>
      <c r="L118" s="256"/>
      <c r="M118" s="257" t="s">
        <v>22</v>
      </c>
      <c r="N118" s="258" t="s">
        <v>45</v>
      </c>
      <c r="O118" s="41"/>
      <c r="P118" s="201">
        <f t="shared" si="1"/>
        <v>0</v>
      </c>
      <c r="Q118" s="201">
        <v>1</v>
      </c>
      <c r="R118" s="201">
        <f t="shared" si="2"/>
        <v>2</v>
      </c>
      <c r="S118" s="201">
        <v>0</v>
      </c>
      <c r="T118" s="202">
        <f t="shared" si="3"/>
        <v>0</v>
      </c>
      <c r="AR118" s="23" t="s">
        <v>182</v>
      </c>
      <c r="AT118" s="23" t="s">
        <v>309</v>
      </c>
      <c r="AU118" s="23" t="s">
        <v>83</v>
      </c>
      <c r="AY118" s="23" t="s">
        <v>139</v>
      </c>
      <c r="BE118" s="203">
        <f t="shared" si="4"/>
        <v>0</v>
      </c>
      <c r="BF118" s="203">
        <f t="shared" si="5"/>
        <v>0</v>
      </c>
      <c r="BG118" s="203">
        <f t="shared" si="6"/>
        <v>0</v>
      </c>
      <c r="BH118" s="203">
        <f t="shared" si="7"/>
        <v>0</v>
      </c>
      <c r="BI118" s="203">
        <f t="shared" si="8"/>
        <v>0</v>
      </c>
      <c r="BJ118" s="23" t="s">
        <v>24</v>
      </c>
      <c r="BK118" s="203">
        <f t="shared" si="9"/>
        <v>0</v>
      </c>
      <c r="BL118" s="23" t="s">
        <v>158</v>
      </c>
      <c r="BM118" s="23" t="s">
        <v>795</v>
      </c>
    </row>
    <row r="119" spans="2:65" s="1" customFormat="1" ht="22.5" customHeight="1">
      <c r="B119" s="40"/>
      <c r="C119" s="249" t="s">
        <v>299</v>
      </c>
      <c r="D119" s="249" t="s">
        <v>309</v>
      </c>
      <c r="E119" s="250" t="s">
        <v>796</v>
      </c>
      <c r="F119" s="251" t="s">
        <v>797</v>
      </c>
      <c r="G119" s="252" t="s">
        <v>207</v>
      </c>
      <c r="H119" s="253">
        <v>2</v>
      </c>
      <c r="I119" s="254"/>
      <c r="J119" s="255">
        <f t="shared" si="0"/>
        <v>0</v>
      </c>
      <c r="K119" s="251" t="s">
        <v>146</v>
      </c>
      <c r="L119" s="256"/>
      <c r="M119" s="257" t="s">
        <v>22</v>
      </c>
      <c r="N119" s="258" t="s">
        <v>45</v>
      </c>
      <c r="O119" s="41"/>
      <c r="P119" s="201">
        <f t="shared" si="1"/>
        <v>0</v>
      </c>
      <c r="Q119" s="201">
        <v>0.04</v>
      </c>
      <c r="R119" s="201">
        <f t="shared" si="2"/>
        <v>0.08</v>
      </c>
      <c r="S119" s="201">
        <v>0</v>
      </c>
      <c r="T119" s="202">
        <f t="shared" si="3"/>
        <v>0</v>
      </c>
      <c r="AR119" s="23" t="s">
        <v>182</v>
      </c>
      <c r="AT119" s="23" t="s">
        <v>309</v>
      </c>
      <c r="AU119" s="23" t="s">
        <v>83</v>
      </c>
      <c r="AY119" s="23" t="s">
        <v>139</v>
      </c>
      <c r="BE119" s="203">
        <f t="shared" si="4"/>
        <v>0</v>
      </c>
      <c r="BF119" s="203">
        <f t="shared" si="5"/>
        <v>0</v>
      </c>
      <c r="BG119" s="203">
        <f t="shared" si="6"/>
        <v>0</v>
      </c>
      <c r="BH119" s="203">
        <f t="shared" si="7"/>
        <v>0</v>
      </c>
      <c r="BI119" s="203">
        <f t="shared" si="8"/>
        <v>0</v>
      </c>
      <c r="BJ119" s="23" t="s">
        <v>24</v>
      </c>
      <c r="BK119" s="203">
        <f t="shared" si="9"/>
        <v>0</v>
      </c>
      <c r="BL119" s="23" t="s">
        <v>158</v>
      </c>
      <c r="BM119" s="23" t="s">
        <v>798</v>
      </c>
    </row>
    <row r="120" spans="2:65" s="1" customFormat="1" ht="31.5" customHeight="1">
      <c r="B120" s="40"/>
      <c r="C120" s="192" t="s">
        <v>9</v>
      </c>
      <c r="D120" s="192" t="s">
        <v>142</v>
      </c>
      <c r="E120" s="193" t="s">
        <v>799</v>
      </c>
      <c r="F120" s="194" t="s">
        <v>800</v>
      </c>
      <c r="G120" s="195" t="s">
        <v>249</v>
      </c>
      <c r="H120" s="196">
        <v>10</v>
      </c>
      <c r="I120" s="197"/>
      <c r="J120" s="198">
        <f t="shared" si="0"/>
        <v>0</v>
      </c>
      <c r="K120" s="194" t="s">
        <v>146</v>
      </c>
      <c r="L120" s="60"/>
      <c r="M120" s="199" t="s">
        <v>22</v>
      </c>
      <c r="N120" s="200" t="s">
        <v>45</v>
      </c>
      <c r="O120" s="41"/>
      <c r="P120" s="201">
        <f t="shared" si="1"/>
        <v>0</v>
      </c>
      <c r="Q120" s="201">
        <v>0</v>
      </c>
      <c r="R120" s="201">
        <f t="shared" si="2"/>
        <v>0</v>
      </c>
      <c r="S120" s="201">
        <v>0</v>
      </c>
      <c r="T120" s="202">
        <f t="shared" si="3"/>
        <v>0</v>
      </c>
      <c r="AR120" s="23" t="s">
        <v>158</v>
      </c>
      <c r="AT120" s="23" t="s">
        <v>142</v>
      </c>
      <c r="AU120" s="23" t="s">
        <v>83</v>
      </c>
      <c r="AY120" s="23" t="s">
        <v>139</v>
      </c>
      <c r="BE120" s="203">
        <f t="shared" si="4"/>
        <v>0</v>
      </c>
      <c r="BF120" s="203">
        <f t="shared" si="5"/>
        <v>0</v>
      </c>
      <c r="BG120" s="203">
        <f t="shared" si="6"/>
        <v>0</v>
      </c>
      <c r="BH120" s="203">
        <f t="shared" si="7"/>
        <v>0</v>
      </c>
      <c r="BI120" s="203">
        <f t="shared" si="8"/>
        <v>0</v>
      </c>
      <c r="BJ120" s="23" t="s">
        <v>24</v>
      </c>
      <c r="BK120" s="203">
        <f t="shared" si="9"/>
        <v>0</v>
      </c>
      <c r="BL120" s="23" t="s">
        <v>158</v>
      </c>
      <c r="BM120" s="23" t="s">
        <v>801</v>
      </c>
    </row>
    <row r="121" spans="2:65" s="1" customFormat="1" ht="40.5">
      <c r="B121" s="40"/>
      <c r="C121" s="62"/>
      <c r="D121" s="206" t="s">
        <v>203</v>
      </c>
      <c r="E121" s="62"/>
      <c r="F121" s="220" t="s">
        <v>802</v>
      </c>
      <c r="G121" s="62"/>
      <c r="H121" s="62"/>
      <c r="I121" s="162"/>
      <c r="J121" s="62"/>
      <c r="K121" s="62"/>
      <c r="L121" s="60"/>
      <c r="M121" s="221"/>
      <c r="N121" s="41"/>
      <c r="O121" s="41"/>
      <c r="P121" s="41"/>
      <c r="Q121" s="41"/>
      <c r="R121" s="41"/>
      <c r="S121" s="41"/>
      <c r="T121" s="77"/>
      <c r="AT121" s="23" t="s">
        <v>203</v>
      </c>
      <c r="AU121" s="23" t="s">
        <v>83</v>
      </c>
    </row>
    <row r="122" spans="2:65" s="1" customFormat="1" ht="22.5" customHeight="1">
      <c r="B122" s="40"/>
      <c r="C122" s="192" t="s">
        <v>308</v>
      </c>
      <c r="D122" s="192" t="s">
        <v>142</v>
      </c>
      <c r="E122" s="193" t="s">
        <v>803</v>
      </c>
      <c r="F122" s="194" t="s">
        <v>804</v>
      </c>
      <c r="G122" s="195" t="s">
        <v>805</v>
      </c>
      <c r="H122" s="196">
        <v>4</v>
      </c>
      <c r="I122" s="197"/>
      <c r="J122" s="198">
        <f>ROUND(I122*H122,2)</f>
        <v>0</v>
      </c>
      <c r="K122" s="194" t="s">
        <v>22</v>
      </c>
      <c r="L122" s="60"/>
      <c r="M122" s="199" t="s">
        <v>22</v>
      </c>
      <c r="N122" s="200" t="s">
        <v>45</v>
      </c>
      <c r="O122" s="41"/>
      <c r="P122" s="201">
        <f>O122*H122</f>
        <v>0</v>
      </c>
      <c r="Q122" s="201">
        <v>0</v>
      </c>
      <c r="R122" s="201">
        <f>Q122*H122</f>
        <v>0</v>
      </c>
      <c r="S122" s="201">
        <v>0</v>
      </c>
      <c r="T122" s="202">
        <f>S122*H122</f>
        <v>0</v>
      </c>
      <c r="AR122" s="23" t="s">
        <v>158</v>
      </c>
      <c r="AT122" s="23" t="s">
        <v>142</v>
      </c>
      <c r="AU122" s="23" t="s">
        <v>83</v>
      </c>
      <c r="AY122" s="23" t="s">
        <v>139</v>
      </c>
      <c r="BE122" s="203">
        <f>IF(N122="základní",J122,0)</f>
        <v>0</v>
      </c>
      <c r="BF122" s="203">
        <f>IF(N122="snížená",J122,0)</f>
        <v>0</v>
      </c>
      <c r="BG122" s="203">
        <f>IF(N122="zákl. přenesená",J122,0)</f>
        <v>0</v>
      </c>
      <c r="BH122" s="203">
        <f>IF(N122="sníž. přenesená",J122,0)</f>
        <v>0</v>
      </c>
      <c r="BI122" s="203">
        <f>IF(N122="nulová",J122,0)</f>
        <v>0</v>
      </c>
      <c r="BJ122" s="23" t="s">
        <v>24</v>
      </c>
      <c r="BK122" s="203">
        <f>ROUND(I122*H122,2)</f>
        <v>0</v>
      </c>
      <c r="BL122" s="23" t="s">
        <v>158</v>
      </c>
      <c r="BM122" s="23" t="s">
        <v>806</v>
      </c>
    </row>
    <row r="123" spans="2:65" s="10" customFormat="1" ht="29.85" customHeight="1">
      <c r="B123" s="175"/>
      <c r="C123" s="176"/>
      <c r="D123" s="189" t="s">
        <v>73</v>
      </c>
      <c r="E123" s="190" t="s">
        <v>164</v>
      </c>
      <c r="F123" s="190" t="s">
        <v>807</v>
      </c>
      <c r="G123" s="176"/>
      <c r="H123" s="176"/>
      <c r="I123" s="179"/>
      <c r="J123" s="191">
        <f>BK123</f>
        <v>0</v>
      </c>
      <c r="K123" s="176"/>
      <c r="L123" s="181"/>
      <c r="M123" s="182"/>
      <c r="N123" s="183"/>
      <c r="O123" s="183"/>
      <c r="P123" s="184">
        <f>P124</f>
        <v>0</v>
      </c>
      <c r="Q123" s="183"/>
      <c r="R123" s="184">
        <f>R124</f>
        <v>0</v>
      </c>
      <c r="S123" s="183"/>
      <c r="T123" s="185">
        <f>T124</f>
        <v>0</v>
      </c>
      <c r="AR123" s="186" t="s">
        <v>24</v>
      </c>
      <c r="AT123" s="187" t="s">
        <v>73</v>
      </c>
      <c r="AU123" s="187" t="s">
        <v>24</v>
      </c>
      <c r="AY123" s="186" t="s">
        <v>139</v>
      </c>
      <c r="BK123" s="188">
        <f>BK124</f>
        <v>0</v>
      </c>
    </row>
    <row r="124" spans="2:65" s="1" customFormat="1" ht="22.5" customHeight="1">
      <c r="B124" s="40"/>
      <c r="C124" s="192" t="s">
        <v>315</v>
      </c>
      <c r="D124" s="192" t="s">
        <v>142</v>
      </c>
      <c r="E124" s="193" t="s">
        <v>808</v>
      </c>
      <c r="F124" s="194" t="s">
        <v>809</v>
      </c>
      <c r="G124" s="195" t="s">
        <v>810</v>
      </c>
      <c r="H124" s="196">
        <v>1</v>
      </c>
      <c r="I124" s="197"/>
      <c r="J124" s="198">
        <f>ROUND(I124*H124,2)</f>
        <v>0</v>
      </c>
      <c r="K124" s="194" t="s">
        <v>22</v>
      </c>
      <c r="L124" s="60"/>
      <c r="M124" s="199" t="s">
        <v>22</v>
      </c>
      <c r="N124" s="200" t="s">
        <v>45</v>
      </c>
      <c r="O124" s="41"/>
      <c r="P124" s="201">
        <f>O124*H124</f>
        <v>0</v>
      </c>
      <c r="Q124" s="201">
        <v>0</v>
      </c>
      <c r="R124" s="201">
        <f>Q124*H124</f>
        <v>0</v>
      </c>
      <c r="S124" s="201">
        <v>0</v>
      </c>
      <c r="T124" s="202">
        <f>S124*H124</f>
        <v>0</v>
      </c>
      <c r="AR124" s="23" t="s">
        <v>158</v>
      </c>
      <c r="AT124" s="23" t="s">
        <v>142</v>
      </c>
      <c r="AU124" s="23" t="s">
        <v>83</v>
      </c>
      <c r="AY124" s="23" t="s">
        <v>139</v>
      </c>
      <c r="BE124" s="203">
        <f>IF(N124="základní",J124,0)</f>
        <v>0</v>
      </c>
      <c r="BF124" s="203">
        <f>IF(N124="snížená",J124,0)</f>
        <v>0</v>
      </c>
      <c r="BG124" s="203">
        <f>IF(N124="zákl. přenesená",J124,0)</f>
        <v>0</v>
      </c>
      <c r="BH124" s="203">
        <f>IF(N124="sníž. přenesená",J124,0)</f>
        <v>0</v>
      </c>
      <c r="BI124" s="203">
        <f>IF(N124="nulová",J124,0)</f>
        <v>0</v>
      </c>
      <c r="BJ124" s="23" t="s">
        <v>24</v>
      </c>
      <c r="BK124" s="203">
        <f>ROUND(I124*H124,2)</f>
        <v>0</v>
      </c>
      <c r="BL124" s="23" t="s">
        <v>158</v>
      </c>
      <c r="BM124" s="23" t="s">
        <v>811</v>
      </c>
    </row>
    <row r="125" spans="2:65" s="10" customFormat="1" ht="29.85" customHeight="1">
      <c r="B125" s="175"/>
      <c r="C125" s="176"/>
      <c r="D125" s="189" t="s">
        <v>73</v>
      </c>
      <c r="E125" s="190" t="s">
        <v>663</v>
      </c>
      <c r="F125" s="190" t="s">
        <v>664</v>
      </c>
      <c r="G125" s="176"/>
      <c r="H125" s="176"/>
      <c r="I125" s="179"/>
      <c r="J125" s="191">
        <f>BK125</f>
        <v>0</v>
      </c>
      <c r="K125" s="176"/>
      <c r="L125" s="181"/>
      <c r="M125" s="182"/>
      <c r="N125" s="183"/>
      <c r="O125" s="183"/>
      <c r="P125" s="184">
        <f>SUM(P126:P129)</f>
        <v>0</v>
      </c>
      <c r="Q125" s="183"/>
      <c r="R125" s="184">
        <f>SUM(R126:R129)</f>
        <v>0</v>
      </c>
      <c r="S125" s="183"/>
      <c r="T125" s="185">
        <f>SUM(T126:T129)</f>
        <v>0</v>
      </c>
      <c r="AR125" s="186" t="s">
        <v>24</v>
      </c>
      <c r="AT125" s="187" t="s">
        <v>73</v>
      </c>
      <c r="AU125" s="187" t="s">
        <v>24</v>
      </c>
      <c r="AY125" s="186" t="s">
        <v>139</v>
      </c>
      <c r="BK125" s="188">
        <f>SUM(BK126:BK129)</f>
        <v>0</v>
      </c>
    </row>
    <row r="126" spans="2:65" s="1" customFormat="1" ht="31.5" customHeight="1">
      <c r="B126" s="40"/>
      <c r="C126" s="192" t="s">
        <v>319</v>
      </c>
      <c r="D126" s="192" t="s">
        <v>142</v>
      </c>
      <c r="E126" s="193" t="s">
        <v>812</v>
      </c>
      <c r="F126" s="194" t="s">
        <v>813</v>
      </c>
      <c r="G126" s="195" t="s">
        <v>357</v>
      </c>
      <c r="H126" s="196">
        <v>14.085000000000001</v>
      </c>
      <c r="I126" s="197"/>
      <c r="J126" s="198">
        <f>ROUND(I126*H126,2)</f>
        <v>0</v>
      </c>
      <c r="K126" s="194" t="s">
        <v>146</v>
      </c>
      <c r="L126" s="60"/>
      <c r="M126" s="199" t="s">
        <v>22</v>
      </c>
      <c r="N126" s="200" t="s">
        <v>45</v>
      </c>
      <c r="O126" s="41"/>
      <c r="P126" s="201">
        <f>O126*H126</f>
        <v>0</v>
      </c>
      <c r="Q126" s="201">
        <v>0</v>
      </c>
      <c r="R126" s="201">
        <f>Q126*H126</f>
        <v>0</v>
      </c>
      <c r="S126" s="201">
        <v>0</v>
      </c>
      <c r="T126" s="202">
        <f>S126*H126</f>
        <v>0</v>
      </c>
      <c r="AR126" s="23" t="s">
        <v>158</v>
      </c>
      <c r="AT126" s="23" t="s">
        <v>142</v>
      </c>
      <c r="AU126" s="23" t="s">
        <v>83</v>
      </c>
      <c r="AY126" s="23" t="s">
        <v>139</v>
      </c>
      <c r="BE126" s="203">
        <f>IF(N126="základní",J126,0)</f>
        <v>0</v>
      </c>
      <c r="BF126" s="203">
        <f>IF(N126="snížená",J126,0)</f>
        <v>0</v>
      </c>
      <c r="BG126" s="203">
        <f>IF(N126="zákl. přenesená",J126,0)</f>
        <v>0</v>
      </c>
      <c r="BH126" s="203">
        <f>IF(N126="sníž. přenesená",J126,0)</f>
        <v>0</v>
      </c>
      <c r="BI126" s="203">
        <f>IF(N126="nulová",J126,0)</f>
        <v>0</v>
      </c>
      <c r="BJ126" s="23" t="s">
        <v>24</v>
      </c>
      <c r="BK126" s="203">
        <f>ROUND(I126*H126,2)</f>
        <v>0</v>
      </c>
      <c r="BL126" s="23" t="s">
        <v>158</v>
      </c>
      <c r="BM126" s="23" t="s">
        <v>814</v>
      </c>
    </row>
    <row r="127" spans="2:65" s="1" customFormat="1" ht="54">
      <c r="B127" s="40"/>
      <c r="C127" s="62"/>
      <c r="D127" s="206" t="s">
        <v>203</v>
      </c>
      <c r="E127" s="62"/>
      <c r="F127" s="220" t="s">
        <v>815</v>
      </c>
      <c r="G127" s="62"/>
      <c r="H127" s="62"/>
      <c r="I127" s="162"/>
      <c r="J127" s="62"/>
      <c r="K127" s="62"/>
      <c r="L127" s="60"/>
      <c r="M127" s="221"/>
      <c r="N127" s="41"/>
      <c r="O127" s="41"/>
      <c r="P127" s="41"/>
      <c r="Q127" s="41"/>
      <c r="R127" s="41"/>
      <c r="S127" s="41"/>
      <c r="T127" s="77"/>
      <c r="AT127" s="23" t="s">
        <v>203</v>
      </c>
      <c r="AU127" s="23" t="s">
        <v>83</v>
      </c>
    </row>
    <row r="128" spans="2:65" s="1" customFormat="1" ht="31.5" customHeight="1">
      <c r="B128" s="40"/>
      <c r="C128" s="192" t="s">
        <v>322</v>
      </c>
      <c r="D128" s="192" t="s">
        <v>142</v>
      </c>
      <c r="E128" s="193" t="s">
        <v>816</v>
      </c>
      <c r="F128" s="194" t="s">
        <v>817</v>
      </c>
      <c r="G128" s="195" t="s">
        <v>357</v>
      </c>
      <c r="H128" s="196">
        <v>14.085000000000001</v>
      </c>
      <c r="I128" s="197"/>
      <c r="J128" s="198">
        <f>ROUND(I128*H128,2)</f>
        <v>0</v>
      </c>
      <c r="K128" s="194" t="s">
        <v>146</v>
      </c>
      <c r="L128" s="60"/>
      <c r="M128" s="199" t="s">
        <v>22</v>
      </c>
      <c r="N128" s="200" t="s">
        <v>45</v>
      </c>
      <c r="O128" s="41"/>
      <c r="P128" s="201">
        <f>O128*H128</f>
        <v>0</v>
      </c>
      <c r="Q128" s="201">
        <v>0</v>
      </c>
      <c r="R128" s="201">
        <f>Q128*H128</f>
        <v>0</v>
      </c>
      <c r="S128" s="201">
        <v>0</v>
      </c>
      <c r="T128" s="202">
        <f>S128*H128</f>
        <v>0</v>
      </c>
      <c r="AR128" s="23" t="s">
        <v>158</v>
      </c>
      <c r="AT128" s="23" t="s">
        <v>142</v>
      </c>
      <c r="AU128" s="23" t="s">
        <v>83</v>
      </c>
      <c r="AY128" s="23" t="s">
        <v>139</v>
      </c>
      <c r="BE128" s="203">
        <f>IF(N128="základní",J128,0)</f>
        <v>0</v>
      </c>
      <c r="BF128" s="203">
        <f>IF(N128="snížená",J128,0)</f>
        <v>0</v>
      </c>
      <c r="BG128" s="203">
        <f>IF(N128="zákl. přenesená",J128,0)</f>
        <v>0</v>
      </c>
      <c r="BH128" s="203">
        <f>IF(N128="sníž. přenesená",J128,0)</f>
        <v>0</v>
      </c>
      <c r="BI128" s="203">
        <f>IF(N128="nulová",J128,0)</f>
        <v>0</v>
      </c>
      <c r="BJ128" s="23" t="s">
        <v>24</v>
      </c>
      <c r="BK128" s="203">
        <f>ROUND(I128*H128,2)</f>
        <v>0</v>
      </c>
      <c r="BL128" s="23" t="s">
        <v>158</v>
      </c>
      <c r="BM128" s="23" t="s">
        <v>818</v>
      </c>
    </row>
    <row r="129" spans="2:47" s="1" customFormat="1" ht="54">
      <c r="B129" s="40"/>
      <c r="C129" s="62"/>
      <c r="D129" s="222" t="s">
        <v>203</v>
      </c>
      <c r="E129" s="62"/>
      <c r="F129" s="223" t="s">
        <v>815</v>
      </c>
      <c r="G129" s="62"/>
      <c r="H129" s="62"/>
      <c r="I129" s="162"/>
      <c r="J129" s="62"/>
      <c r="K129" s="62"/>
      <c r="L129" s="60"/>
      <c r="M129" s="259"/>
      <c r="N129" s="217"/>
      <c r="O129" s="217"/>
      <c r="P129" s="217"/>
      <c r="Q129" s="217"/>
      <c r="R129" s="217"/>
      <c r="S129" s="217"/>
      <c r="T129" s="260"/>
      <c r="AT129" s="23" t="s">
        <v>203</v>
      </c>
      <c r="AU129" s="23" t="s">
        <v>83</v>
      </c>
    </row>
    <row r="130" spans="2:47" s="1" customFormat="1" ht="6.95" customHeight="1">
      <c r="B130" s="55"/>
      <c r="C130" s="56"/>
      <c r="D130" s="56"/>
      <c r="E130" s="56"/>
      <c r="F130" s="56"/>
      <c r="G130" s="56"/>
      <c r="H130" s="56"/>
      <c r="I130" s="138"/>
      <c r="J130" s="56"/>
      <c r="K130" s="56"/>
      <c r="L130" s="60"/>
    </row>
  </sheetData>
  <sheetProtection algorithmName="SHA-512" hashValue="nZkT/KvRErnu3+zk3qmvgyHTRqmb6r54Gt0eX84XpCDEoTfGVyIuw/zAdimt9hTcD1jhpD6ik0TA9Ut1v3Y8xA==" saltValue="Xf2NPlMIiY4xeZwh6uMx5w==" spinCount="100000" sheet="1" objects="1" scenarios="1" formatCells="0" formatColumns="0" formatRows="0" sort="0" autoFilter="0"/>
  <autoFilter ref="C81:K129"/>
  <mergeCells count="9">
    <mergeCell ref="E72:H72"/>
    <mergeCell ref="E74:H74"/>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98</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819</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ROUND(SUM(BE80:BE90), 2)</f>
        <v>0</v>
      </c>
      <c r="G30" s="41"/>
      <c r="H30" s="41"/>
      <c r="I30" s="130">
        <v>0.21</v>
      </c>
      <c r="J30" s="129">
        <f>ROUND(ROUND((SUM(BE80:BE90)), 2)*I30, 2)</f>
        <v>0</v>
      </c>
      <c r="K30" s="44"/>
    </row>
    <row r="31" spans="2:11" s="1" customFormat="1" ht="14.45" customHeight="1">
      <c r="B31" s="40"/>
      <c r="C31" s="41"/>
      <c r="D31" s="41"/>
      <c r="E31" s="48" t="s">
        <v>46</v>
      </c>
      <c r="F31" s="129">
        <f>ROUND(SUM(BF80:BF90), 2)</f>
        <v>0</v>
      </c>
      <c r="G31" s="41"/>
      <c r="H31" s="41"/>
      <c r="I31" s="130">
        <v>0.15</v>
      </c>
      <c r="J31" s="129">
        <f>ROUND(ROUND((SUM(BF80:BF90)), 2)*I31, 2)</f>
        <v>0</v>
      </c>
      <c r="K31" s="44"/>
    </row>
    <row r="32" spans="2:11" s="1" customFormat="1" ht="14.45" hidden="1" customHeight="1">
      <c r="B32" s="40"/>
      <c r="C32" s="41"/>
      <c r="D32" s="41"/>
      <c r="E32" s="48" t="s">
        <v>47</v>
      </c>
      <c r="F32" s="129">
        <f>ROUND(SUM(BG80:BG90), 2)</f>
        <v>0</v>
      </c>
      <c r="G32" s="41"/>
      <c r="H32" s="41"/>
      <c r="I32" s="130">
        <v>0.21</v>
      </c>
      <c r="J32" s="129">
        <v>0</v>
      </c>
      <c r="K32" s="44"/>
    </row>
    <row r="33" spans="2:11" s="1" customFormat="1" ht="14.45" hidden="1" customHeight="1">
      <c r="B33" s="40"/>
      <c r="C33" s="41"/>
      <c r="D33" s="41"/>
      <c r="E33" s="48" t="s">
        <v>48</v>
      </c>
      <c r="F33" s="129">
        <f>ROUND(SUM(BH80:BH90), 2)</f>
        <v>0</v>
      </c>
      <c r="G33" s="41"/>
      <c r="H33" s="41"/>
      <c r="I33" s="130">
        <v>0.15</v>
      </c>
      <c r="J33" s="129">
        <v>0</v>
      </c>
      <c r="K33" s="44"/>
    </row>
    <row r="34" spans="2:11" s="1" customFormat="1" ht="14.45" hidden="1" customHeight="1">
      <c r="B34" s="40"/>
      <c r="C34" s="41"/>
      <c r="D34" s="41"/>
      <c r="E34" s="48" t="s">
        <v>49</v>
      </c>
      <c r="F34" s="129">
        <f>ROUND(SUM(BI80:BI90),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431 - Ochrana NN kabelu ČEZ distribuce</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J80</f>
        <v>0</v>
      </c>
      <c r="K56" s="44"/>
      <c r="AU56" s="23" t="s">
        <v>117</v>
      </c>
    </row>
    <row r="57" spans="2:47" s="7" customFormat="1" ht="24.95" customHeight="1">
      <c r="B57" s="148"/>
      <c r="C57" s="149"/>
      <c r="D57" s="150" t="s">
        <v>187</v>
      </c>
      <c r="E57" s="151"/>
      <c r="F57" s="151"/>
      <c r="G57" s="151"/>
      <c r="H57" s="151"/>
      <c r="I57" s="152"/>
      <c r="J57" s="153">
        <f>J81</f>
        <v>0</v>
      </c>
      <c r="K57" s="154"/>
    </row>
    <row r="58" spans="2:47" s="8" customFormat="1" ht="19.899999999999999" customHeight="1">
      <c r="B58" s="155"/>
      <c r="C58" s="156"/>
      <c r="D58" s="157" t="s">
        <v>195</v>
      </c>
      <c r="E58" s="158"/>
      <c r="F58" s="158"/>
      <c r="G58" s="158"/>
      <c r="H58" s="158"/>
      <c r="I58" s="159"/>
      <c r="J58" s="160">
        <f>J82</f>
        <v>0</v>
      </c>
      <c r="K58" s="161"/>
    </row>
    <row r="59" spans="2:47" s="7" customFormat="1" ht="24.95" customHeight="1">
      <c r="B59" s="148"/>
      <c r="C59" s="149"/>
      <c r="D59" s="150" t="s">
        <v>820</v>
      </c>
      <c r="E59" s="151"/>
      <c r="F59" s="151"/>
      <c r="G59" s="151"/>
      <c r="H59" s="151"/>
      <c r="I59" s="152"/>
      <c r="J59" s="153">
        <f>J85</f>
        <v>0</v>
      </c>
      <c r="K59" s="154"/>
    </row>
    <row r="60" spans="2:47" s="8" customFormat="1" ht="19.899999999999999" customHeight="1">
      <c r="B60" s="155"/>
      <c r="C60" s="156"/>
      <c r="D60" s="157" t="s">
        <v>821</v>
      </c>
      <c r="E60" s="158"/>
      <c r="F60" s="158"/>
      <c r="G60" s="158"/>
      <c r="H60" s="158"/>
      <c r="I60" s="159"/>
      <c r="J60" s="160">
        <f>J86</f>
        <v>0</v>
      </c>
      <c r="K60" s="161"/>
    </row>
    <row r="61" spans="2:47" s="1" customFormat="1" ht="21.75" customHeight="1">
      <c r="B61" s="40"/>
      <c r="C61" s="41"/>
      <c r="D61" s="41"/>
      <c r="E61" s="41"/>
      <c r="F61" s="41"/>
      <c r="G61" s="41"/>
      <c r="H61" s="41"/>
      <c r="I61" s="117"/>
      <c r="J61" s="41"/>
      <c r="K61" s="44"/>
    </row>
    <row r="62" spans="2:47" s="1" customFormat="1" ht="6.95" customHeight="1">
      <c r="B62" s="55"/>
      <c r="C62" s="56"/>
      <c r="D62" s="56"/>
      <c r="E62" s="56"/>
      <c r="F62" s="56"/>
      <c r="G62" s="56"/>
      <c r="H62" s="56"/>
      <c r="I62" s="138"/>
      <c r="J62" s="56"/>
      <c r="K62" s="57"/>
    </row>
    <row r="66" spans="2:63" s="1" customFormat="1" ht="6.95" customHeight="1">
      <c r="B66" s="58"/>
      <c r="C66" s="59"/>
      <c r="D66" s="59"/>
      <c r="E66" s="59"/>
      <c r="F66" s="59"/>
      <c r="G66" s="59"/>
      <c r="H66" s="59"/>
      <c r="I66" s="141"/>
      <c r="J66" s="59"/>
      <c r="K66" s="59"/>
      <c r="L66" s="60"/>
    </row>
    <row r="67" spans="2:63" s="1" customFormat="1" ht="36.950000000000003" customHeight="1">
      <c r="B67" s="40"/>
      <c r="C67" s="61" t="s">
        <v>122</v>
      </c>
      <c r="D67" s="62"/>
      <c r="E67" s="62"/>
      <c r="F67" s="62"/>
      <c r="G67" s="62"/>
      <c r="H67" s="62"/>
      <c r="I67" s="162"/>
      <c r="J67" s="62"/>
      <c r="K67" s="62"/>
      <c r="L67" s="60"/>
    </row>
    <row r="68" spans="2:63" s="1" customFormat="1" ht="6.95" customHeight="1">
      <c r="B68" s="40"/>
      <c r="C68" s="62"/>
      <c r="D68" s="62"/>
      <c r="E68" s="62"/>
      <c r="F68" s="62"/>
      <c r="G68" s="62"/>
      <c r="H68" s="62"/>
      <c r="I68" s="162"/>
      <c r="J68" s="62"/>
      <c r="K68" s="62"/>
      <c r="L68" s="60"/>
    </row>
    <row r="69" spans="2:63" s="1" customFormat="1" ht="14.45" customHeight="1">
      <c r="B69" s="40"/>
      <c r="C69" s="64" t="s">
        <v>18</v>
      </c>
      <c r="D69" s="62"/>
      <c r="E69" s="62"/>
      <c r="F69" s="62"/>
      <c r="G69" s="62"/>
      <c r="H69" s="62"/>
      <c r="I69" s="162"/>
      <c r="J69" s="62"/>
      <c r="K69" s="62"/>
      <c r="L69" s="60"/>
    </row>
    <row r="70" spans="2:63" s="1" customFormat="1" ht="22.5" customHeight="1">
      <c r="B70" s="40"/>
      <c r="C70" s="62"/>
      <c r="D70" s="62"/>
      <c r="E70" s="382" t="str">
        <f>E7</f>
        <v>Přestavba obslužné panelové komunikace, Kamenné Žehrovice</v>
      </c>
      <c r="F70" s="383"/>
      <c r="G70" s="383"/>
      <c r="H70" s="383"/>
      <c r="I70" s="162"/>
      <c r="J70" s="62"/>
      <c r="K70" s="62"/>
      <c r="L70" s="60"/>
    </row>
    <row r="71" spans="2:63" s="1" customFormat="1" ht="14.45" customHeight="1">
      <c r="B71" s="40"/>
      <c r="C71" s="64" t="s">
        <v>111</v>
      </c>
      <c r="D71" s="62"/>
      <c r="E71" s="62"/>
      <c r="F71" s="62"/>
      <c r="G71" s="62"/>
      <c r="H71" s="62"/>
      <c r="I71" s="162"/>
      <c r="J71" s="62"/>
      <c r="K71" s="62"/>
      <c r="L71" s="60"/>
    </row>
    <row r="72" spans="2:63" s="1" customFormat="1" ht="23.25" customHeight="1">
      <c r="B72" s="40"/>
      <c r="C72" s="62"/>
      <c r="D72" s="62"/>
      <c r="E72" s="358" t="str">
        <f>E9</f>
        <v>SO 431 - Ochrana NN kabelu ČEZ distribuce</v>
      </c>
      <c r="F72" s="384"/>
      <c r="G72" s="384"/>
      <c r="H72" s="384"/>
      <c r="I72" s="162"/>
      <c r="J72" s="62"/>
      <c r="K72" s="62"/>
      <c r="L72" s="60"/>
    </row>
    <row r="73" spans="2:63" s="1" customFormat="1" ht="6.95" customHeight="1">
      <c r="B73" s="40"/>
      <c r="C73" s="62"/>
      <c r="D73" s="62"/>
      <c r="E73" s="62"/>
      <c r="F73" s="62"/>
      <c r="G73" s="62"/>
      <c r="H73" s="62"/>
      <c r="I73" s="162"/>
      <c r="J73" s="62"/>
      <c r="K73" s="62"/>
      <c r="L73" s="60"/>
    </row>
    <row r="74" spans="2:63" s="1" customFormat="1" ht="18" customHeight="1">
      <c r="B74" s="40"/>
      <c r="C74" s="64" t="s">
        <v>25</v>
      </c>
      <c r="D74" s="62"/>
      <c r="E74" s="62"/>
      <c r="F74" s="163" t="str">
        <f>F12</f>
        <v xml:space="preserve"> </v>
      </c>
      <c r="G74" s="62"/>
      <c r="H74" s="62"/>
      <c r="I74" s="164" t="s">
        <v>27</v>
      </c>
      <c r="J74" s="72" t="str">
        <f>IF(J12="","",J12)</f>
        <v>16.02.2015</v>
      </c>
      <c r="K74" s="62"/>
      <c r="L74" s="60"/>
    </row>
    <row r="75" spans="2:63" s="1" customFormat="1" ht="6.95" customHeight="1">
      <c r="B75" s="40"/>
      <c r="C75" s="62"/>
      <c r="D75" s="62"/>
      <c r="E75" s="62"/>
      <c r="F75" s="62"/>
      <c r="G75" s="62"/>
      <c r="H75" s="62"/>
      <c r="I75" s="162"/>
      <c r="J75" s="62"/>
      <c r="K75" s="62"/>
      <c r="L75" s="60"/>
    </row>
    <row r="76" spans="2:63" s="1" customFormat="1">
      <c r="B76" s="40"/>
      <c r="C76" s="64" t="s">
        <v>31</v>
      </c>
      <c r="D76" s="62"/>
      <c r="E76" s="62"/>
      <c r="F76" s="163" t="str">
        <f>E15</f>
        <v xml:space="preserve"> </v>
      </c>
      <c r="G76" s="62"/>
      <c r="H76" s="62"/>
      <c r="I76" s="164" t="s">
        <v>36</v>
      </c>
      <c r="J76" s="163" t="str">
        <f>E21</f>
        <v xml:space="preserve"> </v>
      </c>
      <c r="K76" s="62"/>
      <c r="L76" s="60"/>
    </row>
    <row r="77" spans="2:63" s="1" customFormat="1" ht="14.45" customHeight="1">
      <c r="B77" s="40"/>
      <c r="C77" s="64" t="s">
        <v>34</v>
      </c>
      <c r="D77" s="62"/>
      <c r="E77" s="62"/>
      <c r="F77" s="163" t="str">
        <f>IF(E18="","",E18)</f>
        <v/>
      </c>
      <c r="G77" s="62"/>
      <c r="H77" s="62"/>
      <c r="I77" s="162"/>
      <c r="J77" s="62"/>
      <c r="K77" s="62"/>
      <c r="L77" s="60"/>
    </row>
    <row r="78" spans="2:63" s="1" customFormat="1" ht="10.35" customHeight="1">
      <c r="B78" s="40"/>
      <c r="C78" s="62"/>
      <c r="D78" s="62"/>
      <c r="E78" s="62"/>
      <c r="F78" s="62"/>
      <c r="G78" s="62"/>
      <c r="H78" s="62"/>
      <c r="I78" s="162"/>
      <c r="J78" s="62"/>
      <c r="K78" s="62"/>
      <c r="L78" s="60"/>
    </row>
    <row r="79" spans="2:63" s="9" customFormat="1" ht="29.25" customHeight="1">
      <c r="B79" s="165"/>
      <c r="C79" s="166" t="s">
        <v>123</v>
      </c>
      <c r="D79" s="167" t="s">
        <v>59</v>
      </c>
      <c r="E79" s="167" t="s">
        <v>55</v>
      </c>
      <c r="F79" s="167" t="s">
        <v>124</v>
      </c>
      <c r="G79" s="167" t="s">
        <v>125</v>
      </c>
      <c r="H79" s="167" t="s">
        <v>126</v>
      </c>
      <c r="I79" s="168" t="s">
        <v>127</v>
      </c>
      <c r="J79" s="167" t="s">
        <v>115</v>
      </c>
      <c r="K79" s="169" t="s">
        <v>128</v>
      </c>
      <c r="L79" s="170"/>
      <c r="M79" s="80" t="s">
        <v>129</v>
      </c>
      <c r="N79" s="81" t="s">
        <v>44</v>
      </c>
      <c r="O79" s="81" t="s">
        <v>130</v>
      </c>
      <c r="P79" s="81" t="s">
        <v>131</v>
      </c>
      <c r="Q79" s="81" t="s">
        <v>132</v>
      </c>
      <c r="R79" s="81" t="s">
        <v>133</v>
      </c>
      <c r="S79" s="81" t="s">
        <v>134</v>
      </c>
      <c r="T79" s="82" t="s">
        <v>135</v>
      </c>
    </row>
    <row r="80" spans="2:63" s="1" customFormat="1" ht="29.25" customHeight="1">
      <c r="B80" s="40"/>
      <c r="C80" s="86" t="s">
        <v>116</v>
      </c>
      <c r="D80" s="62"/>
      <c r="E80" s="62"/>
      <c r="F80" s="62"/>
      <c r="G80" s="62"/>
      <c r="H80" s="62"/>
      <c r="I80" s="162"/>
      <c r="J80" s="171">
        <f>BK80</f>
        <v>0</v>
      </c>
      <c r="K80" s="62"/>
      <c r="L80" s="60"/>
      <c r="M80" s="83"/>
      <c r="N80" s="84"/>
      <c r="O80" s="84"/>
      <c r="P80" s="172">
        <f>P81+P85</f>
        <v>0</v>
      </c>
      <c r="Q80" s="84"/>
      <c r="R80" s="172">
        <f>R81+R85</f>
        <v>9.3588193999999998</v>
      </c>
      <c r="S80" s="84"/>
      <c r="T80" s="173">
        <f>T81+T85</f>
        <v>0</v>
      </c>
      <c r="AT80" s="23" t="s">
        <v>73</v>
      </c>
      <c r="AU80" s="23" t="s">
        <v>117</v>
      </c>
      <c r="BK80" s="174">
        <f>BK81+BK85</f>
        <v>0</v>
      </c>
    </row>
    <row r="81" spans="2:65" s="10" customFormat="1" ht="37.35" customHeight="1">
      <c r="B81" s="175"/>
      <c r="C81" s="176"/>
      <c r="D81" s="177" t="s">
        <v>73</v>
      </c>
      <c r="E81" s="178" t="s">
        <v>196</v>
      </c>
      <c r="F81" s="178" t="s">
        <v>197</v>
      </c>
      <c r="G81" s="176"/>
      <c r="H81" s="176"/>
      <c r="I81" s="179"/>
      <c r="J81" s="180">
        <f>BK81</f>
        <v>0</v>
      </c>
      <c r="K81" s="176"/>
      <c r="L81" s="181"/>
      <c r="M81" s="182"/>
      <c r="N81" s="183"/>
      <c r="O81" s="183"/>
      <c r="P81" s="184">
        <f>P82</f>
        <v>0</v>
      </c>
      <c r="Q81" s="183"/>
      <c r="R81" s="184">
        <f>R82</f>
        <v>0</v>
      </c>
      <c r="S81" s="183"/>
      <c r="T81" s="185">
        <f>T82</f>
        <v>0</v>
      </c>
      <c r="AR81" s="186" t="s">
        <v>24</v>
      </c>
      <c r="AT81" s="187" t="s">
        <v>73</v>
      </c>
      <c r="AU81" s="187" t="s">
        <v>74</v>
      </c>
      <c r="AY81" s="186" t="s">
        <v>139</v>
      </c>
      <c r="BK81" s="188">
        <f>BK82</f>
        <v>0</v>
      </c>
    </row>
    <row r="82" spans="2:65" s="10" customFormat="1" ht="19.899999999999999" customHeight="1">
      <c r="B82" s="175"/>
      <c r="C82" s="176"/>
      <c r="D82" s="189" t="s">
        <v>73</v>
      </c>
      <c r="E82" s="190" t="s">
        <v>663</v>
      </c>
      <c r="F82" s="190" t="s">
        <v>664</v>
      </c>
      <c r="G82" s="176"/>
      <c r="H82" s="176"/>
      <c r="I82" s="179"/>
      <c r="J82" s="191">
        <f>BK82</f>
        <v>0</v>
      </c>
      <c r="K82" s="176"/>
      <c r="L82" s="181"/>
      <c r="M82" s="182"/>
      <c r="N82" s="183"/>
      <c r="O82" s="183"/>
      <c r="P82" s="184">
        <f>SUM(P83:P84)</f>
        <v>0</v>
      </c>
      <c r="Q82" s="183"/>
      <c r="R82" s="184">
        <f>SUM(R83:R84)</f>
        <v>0</v>
      </c>
      <c r="S82" s="183"/>
      <c r="T82" s="185">
        <f>SUM(T83:T84)</f>
        <v>0</v>
      </c>
      <c r="AR82" s="186" t="s">
        <v>24</v>
      </c>
      <c r="AT82" s="187" t="s">
        <v>73</v>
      </c>
      <c r="AU82" s="187" t="s">
        <v>24</v>
      </c>
      <c r="AY82" s="186" t="s">
        <v>139</v>
      </c>
      <c r="BK82" s="188">
        <f>SUM(BK83:BK84)</f>
        <v>0</v>
      </c>
    </row>
    <row r="83" spans="2:65" s="1" customFormat="1" ht="31.5" customHeight="1">
      <c r="B83" s="40"/>
      <c r="C83" s="192" t="s">
        <v>178</v>
      </c>
      <c r="D83" s="192" t="s">
        <v>142</v>
      </c>
      <c r="E83" s="193" t="s">
        <v>666</v>
      </c>
      <c r="F83" s="194" t="s">
        <v>667</v>
      </c>
      <c r="G83" s="195" t="s">
        <v>357</v>
      </c>
      <c r="H83" s="196">
        <v>9.359</v>
      </c>
      <c r="I83" s="197"/>
      <c r="J83" s="198">
        <f>ROUND(I83*H83,2)</f>
        <v>0</v>
      </c>
      <c r="K83" s="194" t="s">
        <v>146</v>
      </c>
      <c r="L83" s="60"/>
      <c r="M83" s="199" t="s">
        <v>22</v>
      </c>
      <c r="N83" s="200" t="s">
        <v>45</v>
      </c>
      <c r="O83" s="41"/>
      <c r="P83" s="201">
        <f>O83*H83</f>
        <v>0</v>
      </c>
      <c r="Q83" s="201">
        <v>0</v>
      </c>
      <c r="R83" s="201">
        <f>Q83*H83</f>
        <v>0</v>
      </c>
      <c r="S83" s="201">
        <v>0</v>
      </c>
      <c r="T83" s="202">
        <f>S83*H83</f>
        <v>0</v>
      </c>
      <c r="AR83" s="23" t="s">
        <v>158</v>
      </c>
      <c r="AT83" s="23" t="s">
        <v>142</v>
      </c>
      <c r="AU83" s="23" t="s">
        <v>83</v>
      </c>
      <c r="AY83" s="23" t="s">
        <v>139</v>
      </c>
      <c r="BE83" s="203">
        <f>IF(N83="základní",J83,0)</f>
        <v>0</v>
      </c>
      <c r="BF83" s="203">
        <f>IF(N83="snížená",J83,0)</f>
        <v>0</v>
      </c>
      <c r="BG83" s="203">
        <f>IF(N83="zákl. přenesená",J83,0)</f>
        <v>0</v>
      </c>
      <c r="BH83" s="203">
        <f>IF(N83="sníž. přenesená",J83,0)</f>
        <v>0</v>
      </c>
      <c r="BI83" s="203">
        <f>IF(N83="nulová",J83,0)</f>
        <v>0</v>
      </c>
      <c r="BJ83" s="23" t="s">
        <v>24</v>
      </c>
      <c r="BK83" s="203">
        <f>ROUND(I83*H83,2)</f>
        <v>0</v>
      </c>
      <c r="BL83" s="23" t="s">
        <v>158</v>
      </c>
      <c r="BM83" s="23" t="s">
        <v>822</v>
      </c>
    </row>
    <row r="84" spans="2:65" s="1" customFormat="1" ht="27">
      <c r="B84" s="40"/>
      <c r="C84" s="62"/>
      <c r="D84" s="222" t="s">
        <v>203</v>
      </c>
      <c r="E84" s="62"/>
      <c r="F84" s="223" t="s">
        <v>669</v>
      </c>
      <c r="G84" s="62"/>
      <c r="H84" s="62"/>
      <c r="I84" s="162"/>
      <c r="J84" s="62"/>
      <c r="K84" s="62"/>
      <c r="L84" s="60"/>
      <c r="M84" s="221"/>
      <c r="N84" s="41"/>
      <c r="O84" s="41"/>
      <c r="P84" s="41"/>
      <c r="Q84" s="41"/>
      <c r="R84" s="41"/>
      <c r="S84" s="41"/>
      <c r="T84" s="77"/>
      <c r="AT84" s="23" t="s">
        <v>203</v>
      </c>
      <c r="AU84" s="23" t="s">
        <v>83</v>
      </c>
    </row>
    <row r="85" spans="2:65" s="10" customFormat="1" ht="37.35" customHeight="1">
      <c r="B85" s="175"/>
      <c r="C85" s="176"/>
      <c r="D85" s="177" t="s">
        <v>73</v>
      </c>
      <c r="E85" s="178" t="s">
        <v>309</v>
      </c>
      <c r="F85" s="178" t="s">
        <v>823</v>
      </c>
      <c r="G85" s="176"/>
      <c r="H85" s="176"/>
      <c r="I85" s="179"/>
      <c r="J85" s="180">
        <f>BK85</f>
        <v>0</v>
      </c>
      <c r="K85" s="176"/>
      <c r="L85" s="181"/>
      <c r="M85" s="182"/>
      <c r="N85" s="183"/>
      <c r="O85" s="183"/>
      <c r="P85" s="184">
        <f>P86</f>
        <v>0</v>
      </c>
      <c r="Q85" s="183"/>
      <c r="R85" s="184">
        <f>R86</f>
        <v>9.3588193999999998</v>
      </c>
      <c r="S85" s="183"/>
      <c r="T85" s="185">
        <f>T86</f>
        <v>0</v>
      </c>
      <c r="AR85" s="186" t="s">
        <v>152</v>
      </c>
      <c r="AT85" s="187" t="s">
        <v>73</v>
      </c>
      <c r="AU85" s="187" t="s">
        <v>74</v>
      </c>
      <c r="AY85" s="186" t="s">
        <v>139</v>
      </c>
      <c r="BK85" s="188">
        <f>BK86</f>
        <v>0</v>
      </c>
    </row>
    <row r="86" spans="2:65" s="10" customFormat="1" ht="19.899999999999999" customHeight="1">
      <c r="B86" s="175"/>
      <c r="C86" s="176"/>
      <c r="D86" s="189" t="s">
        <v>73</v>
      </c>
      <c r="E86" s="190" t="s">
        <v>824</v>
      </c>
      <c r="F86" s="190" t="s">
        <v>825</v>
      </c>
      <c r="G86" s="176"/>
      <c r="H86" s="176"/>
      <c r="I86" s="179"/>
      <c r="J86" s="191">
        <f>BK86</f>
        <v>0</v>
      </c>
      <c r="K86" s="176"/>
      <c r="L86" s="181"/>
      <c r="M86" s="182"/>
      <c r="N86" s="183"/>
      <c r="O86" s="183"/>
      <c r="P86" s="184">
        <f>SUM(P87:P90)</f>
        <v>0</v>
      </c>
      <c r="Q86" s="183"/>
      <c r="R86" s="184">
        <f>SUM(R87:R90)</f>
        <v>9.3588193999999998</v>
      </c>
      <c r="S86" s="183"/>
      <c r="T86" s="185">
        <f>SUM(T87:T90)</f>
        <v>0</v>
      </c>
      <c r="AR86" s="186" t="s">
        <v>152</v>
      </c>
      <c r="AT86" s="187" t="s">
        <v>73</v>
      </c>
      <c r="AU86" s="187" t="s">
        <v>24</v>
      </c>
      <c r="AY86" s="186" t="s">
        <v>139</v>
      </c>
      <c r="BK86" s="188">
        <f>SUM(BK87:BK90)</f>
        <v>0</v>
      </c>
    </row>
    <row r="87" spans="2:65" s="1" customFormat="1" ht="44.25" customHeight="1">
      <c r="B87" s="40"/>
      <c r="C87" s="192" t="s">
        <v>138</v>
      </c>
      <c r="D87" s="192" t="s">
        <v>142</v>
      </c>
      <c r="E87" s="193" t="s">
        <v>826</v>
      </c>
      <c r="F87" s="194" t="s">
        <v>827</v>
      </c>
      <c r="G87" s="195" t="s">
        <v>243</v>
      </c>
      <c r="H87" s="196">
        <v>69.13</v>
      </c>
      <c r="I87" s="197"/>
      <c r="J87" s="198">
        <f>ROUND(I87*H87,2)</f>
        <v>0</v>
      </c>
      <c r="K87" s="194" t="s">
        <v>146</v>
      </c>
      <c r="L87" s="60"/>
      <c r="M87" s="199" t="s">
        <v>22</v>
      </c>
      <c r="N87" s="200" t="s">
        <v>45</v>
      </c>
      <c r="O87" s="41"/>
      <c r="P87" s="201">
        <f>O87*H87</f>
        <v>0</v>
      </c>
      <c r="Q87" s="201">
        <v>0.13538</v>
      </c>
      <c r="R87" s="201">
        <f>Q87*H87</f>
        <v>9.3588193999999998</v>
      </c>
      <c r="S87" s="201">
        <v>0</v>
      </c>
      <c r="T87" s="202">
        <f>S87*H87</f>
        <v>0</v>
      </c>
      <c r="AR87" s="23" t="s">
        <v>532</v>
      </c>
      <c r="AT87" s="23" t="s">
        <v>142</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532</v>
      </c>
      <c r="BM87" s="23" t="s">
        <v>828</v>
      </c>
    </row>
    <row r="88" spans="2:65" s="1" customFormat="1" ht="67.5">
      <c r="B88" s="40"/>
      <c r="C88" s="62"/>
      <c r="D88" s="222" t="s">
        <v>203</v>
      </c>
      <c r="E88" s="62"/>
      <c r="F88" s="223" t="s">
        <v>829</v>
      </c>
      <c r="G88" s="62"/>
      <c r="H88" s="62"/>
      <c r="I88" s="162"/>
      <c r="J88" s="62"/>
      <c r="K88" s="62"/>
      <c r="L88" s="60"/>
      <c r="M88" s="221"/>
      <c r="N88" s="41"/>
      <c r="O88" s="41"/>
      <c r="P88" s="41"/>
      <c r="Q88" s="41"/>
      <c r="R88" s="41"/>
      <c r="S88" s="41"/>
      <c r="T88" s="77"/>
      <c r="AT88" s="23" t="s">
        <v>203</v>
      </c>
      <c r="AU88" s="23" t="s">
        <v>83</v>
      </c>
    </row>
    <row r="89" spans="2:65" s="11" customFormat="1" ht="13.5">
      <c r="B89" s="204"/>
      <c r="C89" s="205"/>
      <c r="D89" s="206" t="s">
        <v>156</v>
      </c>
      <c r="E89" s="207" t="s">
        <v>22</v>
      </c>
      <c r="F89" s="208" t="s">
        <v>830</v>
      </c>
      <c r="G89" s="205"/>
      <c r="H89" s="209">
        <v>69.13</v>
      </c>
      <c r="I89" s="210"/>
      <c r="J89" s="205"/>
      <c r="K89" s="205"/>
      <c r="L89" s="211"/>
      <c r="M89" s="212"/>
      <c r="N89" s="213"/>
      <c r="O89" s="213"/>
      <c r="P89" s="213"/>
      <c r="Q89" s="213"/>
      <c r="R89" s="213"/>
      <c r="S89" s="213"/>
      <c r="T89" s="214"/>
      <c r="AT89" s="215" t="s">
        <v>156</v>
      </c>
      <c r="AU89" s="215" t="s">
        <v>83</v>
      </c>
      <c r="AV89" s="11" t="s">
        <v>83</v>
      </c>
      <c r="AW89" s="11" t="s">
        <v>37</v>
      </c>
      <c r="AX89" s="11" t="s">
        <v>24</v>
      </c>
      <c r="AY89" s="215" t="s">
        <v>139</v>
      </c>
    </row>
    <row r="90" spans="2:65" s="1" customFormat="1" ht="22.5" customHeight="1">
      <c r="B90" s="40"/>
      <c r="C90" s="249" t="s">
        <v>172</v>
      </c>
      <c r="D90" s="249" t="s">
        <v>309</v>
      </c>
      <c r="E90" s="250" t="s">
        <v>831</v>
      </c>
      <c r="F90" s="251" t="s">
        <v>832</v>
      </c>
      <c r="G90" s="252" t="s">
        <v>243</v>
      </c>
      <c r="H90" s="253">
        <v>69.13</v>
      </c>
      <c r="I90" s="254"/>
      <c r="J90" s="255">
        <f>ROUND(I90*H90,2)</f>
        <v>0</v>
      </c>
      <c r="K90" s="251" t="s">
        <v>22</v>
      </c>
      <c r="L90" s="256"/>
      <c r="M90" s="257" t="s">
        <v>22</v>
      </c>
      <c r="N90" s="261" t="s">
        <v>45</v>
      </c>
      <c r="O90" s="217"/>
      <c r="P90" s="218">
        <f>O90*H90</f>
        <v>0</v>
      </c>
      <c r="Q90" s="218">
        <v>0</v>
      </c>
      <c r="R90" s="218">
        <f>Q90*H90</f>
        <v>0</v>
      </c>
      <c r="S90" s="218">
        <v>0</v>
      </c>
      <c r="T90" s="219">
        <f>S90*H90</f>
        <v>0</v>
      </c>
      <c r="AR90" s="23" t="s">
        <v>833</v>
      </c>
      <c r="AT90" s="23" t="s">
        <v>309</v>
      </c>
      <c r="AU90" s="23" t="s">
        <v>83</v>
      </c>
      <c r="AY90" s="23" t="s">
        <v>139</v>
      </c>
      <c r="BE90" s="203">
        <f>IF(N90="základní",J90,0)</f>
        <v>0</v>
      </c>
      <c r="BF90" s="203">
        <f>IF(N90="snížená",J90,0)</f>
        <v>0</v>
      </c>
      <c r="BG90" s="203">
        <f>IF(N90="zákl. přenesená",J90,0)</f>
        <v>0</v>
      </c>
      <c r="BH90" s="203">
        <f>IF(N90="sníž. přenesená",J90,0)</f>
        <v>0</v>
      </c>
      <c r="BI90" s="203">
        <f>IF(N90="nulová",J90,0)</f>
        <v>0</v>
      </c>
      <c r="BJ90" s="23" t="s">
        <v>24</v>
      </c>
      <c r="BK90" s="203">
        <f>ROUND(I90*H90,2)</f>
        <v>0</v>
      </c>
      <c r="BL90" s="23" t="s">
        <v>833</v>
      </c>
      <c r="BM90" s="23" t="s">
        <v>834</v>
      </c>
    </row>
    <row r="91" spans="2:65" s="1" customFormat="1" ht="6.95" customHeight="1">
      <c r="B91" s="55"/>
      <c r="C91" s="56"/>
      <c r="D91" s="56"/>
      <c r="E91" s="56"/>
      <c r="F91" s="56"/>
      <c r="G91" s="56"/>
      <c r="H91" s="56"/>
      <c r="I91" s="138"/>
      <c r="J91" s="56"/>
      <c r="K91" s="56"/>
      <c r="L91" s="60"/>
    </row>
  </sheetData>
  <sheetProtection algorithmName="SHA-512" hashValue="nMSNbUoO1e2rMjORxpQ4md5iUQ8QvvhHfE9Fj7cwGsKuGNBoTwebnKWyIMKeHoc2KUprL6gavvKdnRNUksNMgQ==" saltValue="MyoR1rywXq4XYg8eAvB1BQ==" spinCount="100000" sheet="1" objects="1" scenarios="1" formatCells="0" formatColumns="0" formatRows="0" sort="0" autoFilter="0"/>
  <autoFilter ref="C79:K90"/>
  <mergeCells count="9">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101</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835</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ROUND(J80,2)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ROUND(SUM(BE80:BE90), 2)</f>
        <v>0</v>
      </c>
      <c r="G30" s="41"/>
      <c r="H30" s="41"/>
      <c r="I30" s="130">
        <v>0.21</v>
      </c>
      <c r="J30" s="129">
        <f>ROUND(ROUND((SUM(BE80:BE90)), 2)*I30, 2)</f>
        <v>0</v>
      </c>
      <c r="K30" s="44"/>
    </row>
    <row r="31" spans="2:11" s="1" customFormat="1" ht="14.45" customHeight="1">
      <c r="B31" s="40"/>
      <c r="C31" s="41"/>
      <c r="D31" s="41"/>
      <c r="E31" s="48" t="s">
        <v>46</v>
      </c>
      <c r="F31" s="129">
        <f>ROUND(SUM(BF80:BF90), 2)</f>
        <v>0</v>
      </c>
      <c r="G31" s="41"/>
      <c r="H31" s="41"/>
      <c r="I31" s="130">
        <v>0.15</v>
      </c>
      <c r="J31" s="129">
        <f>ROUND(ROUND((SUM(BF80:BF90)), 2)*I31, 2)</f>
        <v>0</v>
      </c>
      <c r="K31" s="44"/>
    </row>
    <row r="32" spans="2:11" s="1" customFormat="1" ht="14.45" hidden="1" customHeight="1">
      <c r="B32" s="40"/>
      <c r="C32" s="41"/>
      <c r="D32" s="41"/>
      <c r="E32" s="48" t="s">
        <v>47</v>
      </c>
      <c r="F32" s="129">
        <f>ROUND(SUM(BG80:BG90), 2)</f>
        <v>0</v>
      </c>
      <c r="G32" s="41"/>
      <c r="H32" s="41"/>
      <c r="I32" s="130">
        <v>0.21</v>
      </c>
      <c r="J32" s="129">
        <v>0</v>
      </c>
      <c r="K32" s="44"/>
    </row>
    <row r="33" spans="2:11" s="1" customFormat="1" ht="14.45" hidden="1" customHeight="1">
      <c r="B33" s="40"/>
      <c r="C33" s="41"/>
      <c r="D33" s="41"/>
      <c r="E33" s="48" t="s">
        <v>48</v>
      </c>
      <c r="F33" s="129">
        <f>ROUND(SUM(BH80:BH90), 2)</f>
        <v>0</v>
      </c>
      <c r="G33" s="41"/>
      <c r="H33" s="41"/>
      <c r="I33" s="130">
        <v>0.15</v>
      </c>
      <c r="J33" s="129">
        <v>0</v>
      </c>
      <c r="K33" s="44"/>
    </row>
    <row r="34" spans="2:11" s="1" customFormat="1" ht="14.45" hidden="1" customHeight="1">
      <c r="B34" s="40"/>
      <c r="C34" s="41"/>
      <c r="D34" s="41"/>
      <c r="E34" s="48" t="s">
        <v>49</v>
      </c>
      <c r="F34" s="129">
        <f>ROUND(SUM(BI80:BI90),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451 - Ochrana kabelů O2</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J80</f>
        <v>0</v>
      </c>
      <c r="K56" s="44"/>
      <c r="AU56" s="23" t="s">
        <v>117</v>
      </c>
    </row>
    <row r="57" spans="2:47" s="7" customFormat="1" ht="24.95" customHeight="1">
      <c r="B57" s="148"/>
      <c r="C57" s="149"/>
      <c r="D57" s="150" t="s">
        <v>187</v>
      </c>
      <c r="E57" s="151"/>
      <c r="F57" s="151"/>
      <c r="G57" s="151"/>
      <c r="H57" s="151"/>
      <c r="I57" s="152"/>
      <c r="J57" s="153">
        <f>J81</f>
        <v>0</v>
      </c>
      <c r="K57" s="154"/>
    </row>
    <row r="58" spans="2:47" s="8" customFormat="1" ht="19.899999999999999" customHeight="1">
      <c r="B58" s="155"/>
      <c r="C58" s="156"/>
      <c r="D58" s="157" t="s">
        <v>195</v>
      </c>
      <c r="E58" s="158"/>
      <c r="F58" s="158"/>
      <c r="G58" s="158"/>
      <c r="H58" s="158"/>
      <c r="I58" s="159"/>
      <c r="J58" s="160">
        <f>J82</f>
        <v>0</v>
      </c>
      <c r="K58" s="161"/>
    </row>
    <row r="59" spans="2:47" s="7" customFormat="1" ht="24.95" customHeight="1">
      <c r="B59" s="148"/>
      <c r="C59" s="149"/>
      <c r="D59" s="150" t="s">
        <v>820</v>
      </c>
      <c r="E59" s="151"/>
      <c r="F59" s="151"/>
      <c r="G59" s="151"/>
      <c r="H59" s="151"/>
      <c r="I59" s="152"/>
      <c r="J59" s="153">
        <f>J85</f>
        <v>0</v>
      </c>
      <c r="K59" s="154"/>
    </row>
    <row r="60" spans="2:47" s="8" customFormat="1" ht="19.899999999999999" customHeight="1">
      <c r="B60" s="155"/>
      <c r="C60" s="156"/>
      <c r="D60" s="157" t="s">
        <v>821</v>
      </c>
      <c r="E60" s="158"/>
      <c r="F60" s="158"/>
      <c r="G60" s="158"/>
      <c r="H60" s="158"/>
      <c r="I60" s="159"/>
      <c r="J60" s="160">
        <f>J86</f>
        <v>0</v>
      </c>
      <c r="K60" s="161"/>
    </row>
    <row r="61" spans="2:47" s="1" customFormat="1" ht="21.75" customHeight="1">
      <c r="B61" s="40"/>
      <c r="C61" s="41"/>
      <c r="D61" s="41"/>
      <c r="E61" s="41"/>
      <c r="F61" s="41"/>
      <c r="G61" s="41"/>
      <c r="H61" s="41"/>
      <c r="I61" s="117"/>
      <c r="J61" s="41"/>
      <c r="K61" s="44"/>
    </row>
    <row r="62" spans="2:47" s="1" customFormat="1" ht="6.95" customHeight="1">
      <c r="B62" s="55"/>
      <c r="C62" s="56"/>
      <c r="D62" s="56"/>
      <c r="E62" s="56"/>
      <c r="F62" s="56"/>
      <c r="G62" s="56"/>
      <c r="H62" s="56"/>
      <c r="I62" s="138"/>
      <c r="J62" s="56"/>
      <c r="K62" s="57"/>
    </row>
    <row r="66" spans="2:63" s="1" customFormat="1" ht="6.95" customHeight="1">
      <c r="B66" s="58"/>
      <c r="C66" s="59"/>
      <c r="D66" s="59"/>
      <c r="E66" s="59"/>
      <c r="F66" s="59"/>
      <c r="G66" s="59"/>
      <c r="H66" s="59"/>
      <c r="I66" s="141"/>
      <c r="J66" s="59"/>
      <c r="K66" s="59"/>
      <c r="L66" s="60"/>
    </row>
    <row r="67" spans="2:63" s="1" customFormat="1" ht="36.950000000000003" customHeight="1">
      <c r="B67" s="40"/>
      <c r="C67" s="61" t="s">
        <v>122</v>
      </c>
      <c r="D67" s="62"/>
      <c r="E67" s="62"/>
      <c r="F67" s="62"/>
      <c r="G67" s="62"/>
      <c r="H67" s="62"/>
      <c r="I67" s="162"/>
      <c r="J67" s="62"/>
      <c r="K67" s="62"/>
      <c r="L67" s="60"/>
    </row>
    <row r="68" spans="2:63" s="1" customFormat="1" ht="6.95" customHeight="1">
      <c r="B68" s="40"/>
      <c r="C68" s="62"/>
      <c r="D68" s="62"/>
      <c r="E68" s="62"/>
      <c r="F68" s="62"/>
      <c r="G68" s="62"/>
      <c r="H68" s="62"/>
      <c r="I68" s="162"/>
      <c r="J68" s="62"/>
      <c r="K68" s="62"/>
      <c r="L68" s="60"/>
    </row>
    <row r="69" spans="2:63" s="1" customFormat="1" ht="14.45" customHeight="1">
      <c r="B69" s="40"/>
      <c r="C69" s="64" t="s">
        <v>18</v>
      </c>
      <c r="D69" s="62"/>
      <c r="E69" s="62"/>
      <c r="F69" s="62"/>
      <c r="G69" s="62"/>
      <c r="H69" s="62"/>
      <c r="I69" s="162"/>
      <c r="J69" s="62"/>
      <c r="K69" s="62"/>
      <c r="L69" s="60"/>
    </row>
    <row r="70" spans="2:63" s="1" customFormat="1" ht="22.5" customHeight="1">
      <c r="B70" s="40"/>
      <c r="C70" s="62"/>
      <c r="D70" s="62"/>
      <c r="E70" s="382" t="str">
        <f>E7</f>
        <v>Přestavba obslužné panelové komunikace, Kamenné Žehrovice</v>
      </c>
      <c r="F70" s="383"/>
      <c r="G70" s="383"/>
      <c r="H70" s="383"/>
      <c r="I70" s="162"/>
      <c r="J70" s="62"/>
      <c r="K70" s="62"/>
      <c r="L70" s="60"/>
    </row>
    <row r="71" spans="2:63" s="1" customFormat="1" ht="14.45" customHeight="1">
      <c r="B71" s="40"/>
      <c r="C71" s="64" t="s">
        <v>111</v>
      </c>
      <c r="D71" s="62"/>
      <c r="E71" s="62"/>
      <c r="F71" s="62"/>
      <c r="G71" s="62"/>
      <c r="H71" s="62"/>
      <c r="I71" s="162"/>
      <c r="J71" s="62"/>
      <c r="K71" s="62"/>
      <c r="L71" s="60"/>
    </row>
    <row r="72" spans="2:63" s="1" customFormat="1" ht="23.25" customHeight="1">
      <c r="B72" s="40"/>
      <c r="C72" s="62"/>
      <c r="D72" s="62"/>
      <c r="E72" s="358" t="str">
        <f>E9</f>
        <v>SO 451 - Ochrana kabelů O2</v>
      </c>
      <c r="F72" s="384"/>
      <c r="G72" s="384"/>
      <c r="H72" s="384"/>
      <c r="I72" s="162"/>
      <c r="J72" s="62"/>
      <c r="K72" s="62"/>
      <c r="L72" s="60"/>
    </row>
    <row r="73" spans="2:63" s="1" customFormat="1" ht="6.95" customHeight="1">
      <c r="B73" s="40"/>
      <c r="C73" s="62"/>
      <c r="D73" s="62"/>
      <c r="E73" s="62"/>
      <c r="F73" s="62"/>
      <c r="G73" s="62"/>
      <c r="H73" s="62"/>
      <c r="I73" s="162"/>
      <c r="J73" s="62"/>
      <c r="K73" s="62"/>
      <c r="L73" s="60"/>
    </row>
    <row r="74" spans="2:63" s="1" customFormat="1" ht="18" customHeight="1">
      <c r="B74" s="40"/>
      <c r="C74" s="64" t="s">
        <v>25</v>
      </c>
      <c r="D74" s="62"/>
      <c r="E74" s="62"/>
      <c r="F74" s="163" t="str">
        <f>F12</f>
        <v xml:space="preserve"> </v>
      </c>
      <c r="G74" s="62"/>
      <c r="H74" s="62"/>
      <c r="I74" s="164" t="s">
        <v>27</v>
      </c>
      <c r="J74" s="72" t="str">
        <f>IF(J12="","",J12)</f>
        <v>16.02.2015</v>
      </c>
      <c r="K74" s="62"/>
      <c r="L74" s="60"/>
    </row>
    <row r="75" spans="2:63" s="1" customFormat="1" ht="6.95" customHeight="1">
      <c r="B75" s="40"/>
      <c r="C75" s="62"/>
      <c r="D75" s="62"/>
      <c r="E75" s="62"/>
      <c r="F75" s="62"/>
      <c r="G75" s="62"/>
      <c r="H75" s="62"/>
      <c r="I75" s="162"/>
      <c r="J75" s="62"/>
      <c r="K75" s="62"/>
      <c r="L75" s="60"/>
    </row>
    <row r="76" spans="2:63" s="1" customFormat="1">
      <c r="B76" s="40"/>
      <c r="C76" s="64" t="s">
        <v>31</v>
      </c>
      <c r="D76" s="62"/>
      <c r="E76" s="62"/>
      <c r="F76" s="163" t="str">
        <f>E15</f>
        <v xml:space="preserve"> </v>
      </c>
      <c r="G76" s="62"/>
      <c r="H76" s="62"/>
      <c r="I76" s="164" t="s">
        <v>36</v>
      </c>
      <c r="J76" s="163" t="str">
        <f>E21</f>
        <v xml:space="preserve"> </v>
      </c>
      <c r="K76" s="62"/>
      <c r="L76" s="60"/>
    </row>
    <row r="77" spans="2:63" s="1" customFormat="1" ht="14.45" customHeight="1">
      <c r="B77" s="40"/>
      <c r="C77" s="64" t="s">
        <v>34</v>
      </c>
      <c r="D77" s="62"/>
      <c r="E77" s="62"/>
      <c r="F77" s="163" t="str">
        <f>IF(E18="","",E18)</f>
        <v/>
      </c>
      <c r="G77" s="62"/>
      <c r="H77" s="62"/>
      <c r="I77" s="162"/>
      <c r="J77" s="62"/>
      <c r="K77" s="62"/>
      <c r="L77" s="60"/>
    </row>
    <row r="78" spans="2:63" s="1" customFormat="1" ht="10.35" customHeight="1">
      <c r="B78" s="40"/>
      <c r="C78" s="62"/>
      <c r="D78" s="62"/>
      <c r="E78" s="62"/>
      <c r="F78" s="62"/>
      <c r="G78" s="62"/>
      <c r="H78" s="62"/>
      <c r="I78" s="162"/>
      <c r="J78" s="62"/>
      <c r="K78" s="62"/>
      <c r="L78" s="60"/>
    </row>
    <row r="79" spans="2:63" s="9" customFormat="1" ht="29.25" customHeight="1">
      <c r="B79" s="165"/>
      <c r="C79" s="166" t="s">
        <v>123</v>
      </c>
      <c r="D79" s="167" t="s">
        <v>59</v>
      </c>
      <c r="E79" s="167" t="s">
        <v>55</v>
      </c>
      <c r="F79" s="167" t="s">
        <v>124</v>
      </c>
      <c r="G79" s="167" t="s">
        <v>125</v>
      </c>
      <c r="H79" s="167" t="s">
        <v>126</v>
      </c>
      <c r="I79" s="168" t="s">
        <v>127</v>
      </c>
      <c r="J79" s="167" t="s">
        <v>115</v>
      </c>
      <c r="K79" s="169" t="s">
        <v>128</v>
      </c>
      <c r="L79" s="170"/>
      <c r="M79" s="80" t="s">
        <v>129</v>
      </c>
      <c r="N79" s="81" t="s">
        <v>44</v>
      </c>
      <c r="O79" s="81" t="s">
        <v>130</v>
      </c>
      <c r="P79" s="81" t="s">
        <v>131</v>
      </c>
      <c r="Q79" s="81" t="s">
        <v>132</v>
      </c>
      <c r="R79" s="81" t="s">
        <v>133</v>
      </c>
      <c r="S79" s="81" t="s">
        <v>134</v>
      </c>
      <c r="T79" s="82" t="s">
        <v>135</v>
      </c>
    </row>
    <row r="80" spans="2:63" s="1" customFormat="1" ht="29.25" customHeight="1">
      <c r="B80" s="40"/>
      <c r="C80" s="86" t="s">
        <v>116</v>
      </c>
      <c r="D80" s="62"/>
      <c r="E80" s="62"/>
      <c r="F80" s="62"/>
      <c r="G80" s="62"/>
      <c r="H80" s="62"/>
      <c r="I80" s="162"/>
      <c r="J80" s="171">
        <f>BK80</f>
        <v>0</v>
      </c>
      <c r="K80" s="62"/>
      <c r="L80" s="60"/>
      <c r="M80" s="83"/>
      <c r="N80" s="84"/>
      <c r="O80" s="84"/>
      <c r="P80" s="172">
        <f>P81+P85</f>
        <v>0</v>
      </c>
      <c r="Q80" s="84"/>
      <c r="R80" s="172">
        <f>R81+R85</f>
        <v>8.7306561999999985</v>
      </c>
      <c r="S80" s="84"/>
      <c r="T80" s="173">
        <f>T81+T85</f>
        <v>0</v>
      </c>
      <c r="AT80" s="23" t="s">
        <v>73</v>
      </c>
      <c r="AU80" s="23" t="s">
        <v>117</v>
      </c>
      <c r="BK80" s="174">
        <f>BK81+BK85</f>
        <v>0</v>
      </c>
    </row>
    <row r="81" spans="2:65" s="10" customFormat="1" ht="37.35" customHeight="1">
      <c r="B81" s="175"/>
      <c r="C81" s="176"/>
      <c r="D81" s="177" t="s">
        <v>73</v>
      </c>
      <c r="E81" s="178" t="s">
        <v>196</v>
      </c>
      <c r="F81" s="178" t="s">
        <v>197</v>
      </c>
      <c r="G81" s="176"/>
      <c r="H81" s="176"/>
      <c r="I81" s="179"/>
      <c r="J81" s="180">
        <f>BK81</f>
        <v>0</v>
      </c>
      <c r="K81" s="176"/>
      <c r="L81" s="181"/>
      <c r="M81" s="182"/>
      <c r="N81" s="183"/>
      <c r="O81" s="183"/>
      <c r="P81" s="184">
        <f>P82</f>
        <v>0</v>
      </c>
      <c r="Q81" s="183"/>
      <c r="R81" s="184">
        <f>R82</f>
        <v>0</v>
      </c>
      <c r="S81" s="183"/>
      <c r="T81" s="185">
        <f>T82</f>
        <v>0</v>
      </c>
      <c r="AR81" s="186" t="s">
        <v>24</v>
      </c>
      <c r="AT81" s="187" t="s">
        <v>73</v>
      </c>
      <c r="AU81" s="187" t="s">
        <v>74</v>
      </c>
      <c r="AY81" s="186" t="s">
        <v>139</v>
      </c>
      <c r="BK81" s="188">
        <f>BK82</f>
        <v>0</v>
      </c>
    </row>
    <row r="82" spans="2:65" s="10" customFormat="1" ht="19.899999999999999" customHeight="1">
      <c r="B82" s="175"/>
      <c r="C82" s="176"/>
      <c r="D82" s="189" t="s">
        <v>73</v>
      </c>
      <c r="E82" s="190" t="s">
        <v>663</v>
      </c>
      <c r="F82" s="190" t="s">
        <v>664</v>
      </c>
      <c r="G82" s="176"/>
      <c r="H82" s="176"/>
      <c r="I82" s="179"/>
      <c r="J82" s="191">
        <f>BK82</f>
        <v>0</v>
      </c>
      <c r="K82" s="176"/>
      <c r="L82" s="181"/>
      <c r="M82" s="182"/>
      <c r="N82" s="183"/>
      <c r="O82" s="183"/>
      <c r="P82" s="184">
        <f>SUM(P83:P84)</f>
        <v>0</v>
      </c>
      <c r="Q82" s="183"/>
      <c r="R82" s="184">
        <f>SUM(R83:R84)</f>
        <v>0</v>
      </c>
      <c r="S82" s="183"/>
      <c r="T82" s="185">
        <f>SUM(T83:T84)</f>
        <v>0</v>
      </c>
      <c r="AR82" s="186" t="s">
        <v>24</v>
      </c>
      <c r="AT82" s="187" t="s">
        <v>73</v>
      </c>
      <c r="AU82" s="187" t="s">
        <v>24</v>
      </c>
      <c r="AY82" s="186" t="s">
        <v>139</v>
      </c>
      <c r="BK82" s="188">
        <f>SUM(BK83:BK84)</f>
        <v>0</v>
      </c>
    </row>
    <row r="83" spans="2:65" s="1" customFormat="1" ht="31.5" customHeight="1">
      <c r="B83" s="40"/>
      <c r="C83" s="192" t="s">
        <v>178</v>
      </c>
      <c r="D83" s="192" t="s">
        <v>142</v>
      </c>
      <c r="E83" s="193" t="s">
        <v>666</v>
      </c>
      <c r="F83" s="194" t="s">
        <v>667</v>
      </c>
      <c r="G83" s="195" t="s">
        <v>357</v>
      </c>
      <c r="H83" s="196">
        <v>8.7309999999999999</v>
      </c>
      <c r="I83" s="197"/>
      <c r="J83" s="198">
        <f>ROUND(I83*H83,2)</f>
        <v>0</v>
      </c>
      <c r="K83" s="194" t="s">
        <v>146</v>
      </c>
      <c r="L83" s="60"/>
      <c r="M83" s="199" t="s">
        <v>22</v>
      </c>
      <c r="N83" s="200" t="s">
        <v>45</v>
      </c>
      <c r="O83" s="41"/>
      <c r="P83" s="201">
        <f>O83*H83</f>
        <v>0</v>
      </c>
      <c r="Q83" s="201">
        <v>0</v>
      </c>
      <c r="R83" s="201">
        <f>Q83*H83</f>
        <v>0</v>
      </c>
      <c r="S83" s="201">
        <v>0</v>
      </c>
      <c r="T83" s="202">
        <f>S83*H83</f>
        <v>0</v>
      </c>
      <c r="AR83" s="23" t="s">
        <v>158</v>
      </c>
      <c r="AT83" s="23" t="s">
        <v>142</v>
      </c>
      <c r="AU83" s="23" t="s">
        <v>83</v>
      </c>
      <c r="AY83" s="23" t="s">
        <v>139</v>
      </c>
      <c r="BE83" s="203">
        <f>IF(N83="základní",J83,0)</f>
        <v>0</v>
      </c>
      <c r="BF83" s="203">
        <f>IF(N83="snížená",J83,0)</f>
        <v>0</v>
      </c>
      <c r="BG83" s="203">
        <f>IF(N83="zákl. přenesená",J83,0)</f>
        <v>0</v>
      </c>
      <c r="BH83" s="203">
        <f>IF(N83="sníž. přenesená",J83,0)</f>
        <v>0</v>
      </c>
      <c r="BI83" s="203">
        <f>IF(N83="nulová",J83,0)</f>
        <v>0</v>
      </c>
      <c r="BJ83" s="23" t="s">
        <v>24</v>
      </c>
      <c r="BK83" s="203">
        <f>ROUND(I83*H83,2)</f>
        <v>0</v>
      </c>
      <c r="BL83" s="23" t="s">
        <v>158</v>
      </c>
      <c r="BM83" s="23" t="s">
        <v>836</v>
      </c>
    </row>
    <row r="84" spans="2:65" s="1" customFormat="1" ht="27">
      <c r="B84" s="40"/>
      <c r="C84" s="62"/>
      <c r="D84" s="222" t="s">
        <v>203</v>
      </c>
      <c r="E84" s="62"/>
      <c r="F84" s="223" t="s">
        <v>669</v>
      </c>
      <c r="G84" s="62"/>
      <c r="H84" s="62"/>
      <c r="I84" s="162"/>
      <c r="J84" s="62"/>
      <c r="K84" s="62"/>
      <c r="L84" s="60"/>
      <c r="M84" s="221"/>
      <c r="N84" s="41"/>
      <c r="O84" s="41"/>
      <c r="P84" s="41"/>
      <c r="Q84" s="41"/>
      <c r="R84" s="41"/>
      <c r="S84" s="41"/>
      <c r="T84" s="77"/>
      <c r="AT84" s="23" t="s">
        <v>203</v>
      </c>
      <c r="AU84" s="23" t="s">
        <v>83</v>
      </c>
    </row>
    <row r="85" spans="2:65" s="10" customFormat="1" ht="37.35" customHeight="1">
      <c r="B85" s="175"/>
      <c r="C85" s="176"/>
      <c r="D85" s="177" t="s">
        <v>73</v>
      </c>
      <c r="E85" s="178" t="s">
        <v>309</v>
      </c>
      <c r="F85" s="178" t="s">
        <v>823</v>
      </c>
      <c r="G85" s="176"/>
      <c r="H85" s="176"/>
      <c r="I85" s="179"/>
      <c r="J85" s="180">
        <f>BK85</f>
        <v>0</v>
      </c>
      <c r="K85" s="176"/>
      <c r="L85" s="181"/>
      <c r="M85" s="182"/>
      <c r="N85" s="183"/>
      <c r="O85" s="183"/>
      <c r="P85" s="184">
        <f>P86</f>
        <v>0</v>
      </c>
      <c r="Q85" s="183"/>
      <c r="R85" s="184">
        <f>R86</f>
        <v>8.7306561999999985</v>
      </c>
      <c r="S85" s="183"/>
      <c r="T85" s="185">
        <f>T86</f>
        <v>0</v>
      </c>
      <c r="AR85" s="186" t="s">
        <v>152</v>
      </c>
      <c r="AT85" s="187" t="s">
        <v>73</v>
      </c>
      <c r="AU85" s="187" t="s">
        <v>74</v>
      </c>
      <c r="AY85" s="186" t="s">
        <v>139</v>
      </c>
      <c r="BK85" s="188">
        <f>BK86</f>
        <v>0</v>
      </c>
    </row>
    <row r="86" spans="2:65" s="10" customFormat="1" ht="19.899999999999999" customHeight="1">
      <c r="B86" s="175"/>
      <c r="C86" s="176"/>
      <c r="D86" s="189" t="s">
        <v>73</v>
      </c>
      <c r="E86" s="190" t="s">
        <v>824</v>
      </c>
      <c r="F86" s="190" t="s">
        <v>825</v>
      </c>
      <c r="G86" s="176"/>
      <c r="H86" s="176"/>
      <c r="I86" s="179"/>
      <c r="J86" s="191">
        <f>BK86</f>
        <v>0</v>
      </c>
      <c r="K86" s="176"/>
      <c r="L86" s="181"/>
      <c r="M86" s="182"/>
      <c r="N86" s="183"/>
      <c r="O86" s="183"/>
      <c r="P86" s="184">
        <f>SUM(P87:P90)</f>
        <v>0</v>
      </c>
      <c r="Q86" s="183"/>
      <c r="R86" s="184">
        <f>SUM(R87:R90)</f>
        <v>8.7306561999999985</v>
      </c>
      <c r="S86" s="183"/>
      <c r="T86" s="185">
        <f>SUM(T87:T90)</f>
        <v>0</v>
      </c>
      <c r="AR86" s="186" t="s">
        <v>152</v>
      </c>
      <c r="AT86" s="187" t="s">
        <v>73</v>
      </c>
      <c r="AU86" s="187" t="s">
        <v>24</v>
      </c>
      <c r="AY86" s="186" t="s">
        <v>139</v>
      </c>
      <c r="BK86" s="188">
        <f>SUM(BK87:BK90)</f>
        <v>0</v>
      </c>
    </row>
    <row r="87" spans="2:65" s="1" customFormat="1" ht="44.25" customHeight="1">
      <c r="B87" s="40"/>
      <c r="C87" s="192" t="s">
        <v>138</v>
      </c>
      <c r="D87" s="192" t="s">
        <v>142</v>
      </c>
      <c r="E87" s="193" t="s">
        <v>826</v>
      </c>
      <c r="F87" s="194" t="s">
        <v>827</v>
      </c>
      <c r="G87" s="195" t="s">
        <v>243</v>
      </c>
      <c r="H87" s="196">
        <v>64.489999999999995</v>
      </c>
      <c r="I87" s="197"/>
      <c r="J87" s="198">
        <f>ROUND(I87*H87,2)</f>
        <v>0</v>
      </c>
      <c r="K87" s="194" t="s">
        <v>146</v>
      </c>
      <c r="L87" s="60"/>
      <c r="M87" s="199" t="s">
        <v>22</v>
      </c>
      <c r="N87" s="200" t="s">
        <v>45</v>
      </c>
      <c r="O87" s="41"/>
      <c r="P87" s="201">
        <f>O87*H87</f>
        <v>0</v>
      </c>
      <c r="Q87" s="201">
        <v>0.13538</v>
      </c>
      <c r="R87" s="201">
        <f>Q87*H87</f>
        <v>8.7306561999999985</v>
      </c>
      <c r="S87" s="201">
        <v>0</v>
      </c>
      <c r="T87" s="202">
        <f>S87*H87</f>
        <v>0</v>
      </c>
      <c r="AR87" s="23" t="s">
        <v>532</v>
      </c>
      <c r="AT87" s="23" t="s">
        <v>142</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532</v>
      </c>
      <c r="BM87" s="23" t="s">
        <v>828</v>
      </c>
    </row>
    <row r="88" spans="2:65" s="1" customFormat="1" ht="67.5">
      <c r="B88" s="40"/>
      <c r="C88" s="62"/>
      <c r="D88" s="222" t="s">
        <v>203</v>
      </c>
      <c r="E88" s="62"/>
      <c r="F88" s="223" t="s">
        <v>829</v>
      </c>
      <c r="G88" s="62"/>
      <c r="H88" s="62"/>
      <c r="I88" s="162"/>
      <c r="J88" s="62"/>
      <c r="K88" s="62"/>
      <c r="L88" s="60"/>
      <c r="M88" s="221"/>
      <c r="N88" s="41"/>
      <c r="O88" s="41"/>
      <c r="P88" s="41"/>
      <c r="Q88" s="41"/>
      <c r="R88" s="41"/>
      <c r="S88" s="41"/>
      <c r="T88" s="77"/>
      <c r="AT88" s="23" t="s">
        <v>203</v>
      </c>
      <c r="AU88" s="23" t="s">
        <v>83</v>
      </c>
    </row>
    <row r="89" spans="2:65" s="11" customFormat="1" ht="13.5">
      <c r="B89" s="204"/>
      <c r="C89" s="205"/>
      <c r="D89" s="206" t="s">
        <v>156</v>
      </c>
      <c r="E89" s="207" t="s">
        <v>22</v>
      </c>
      <c r="F89" s="208" t="s">
        <v>837</v>
      </c>
      <c r="G89" s="205"/>
      <c r="H89" s="209">
        <v>64.489999999999995</v>
      </c>
      <c r="I89" s="210"/>
      <c r="J89" s="205"/>
      <c r="K89" s="205"/>
      <c r="L89" s="211"/>
      <c r="M89" s="212"/>
      <c r="N89" s="213"/>
      <c r="O89" s="213"/>
      <c r="P89" s="213"/>
      <c r="Q89" s="213"/>
      <c r="R89" s="213"/>
      <c r="S89" s="213"/>
      <c r="T89" s="214"/>
      <c r="AT89" s="215" t="s">
        <v>156</v>
      </c>
      <c r="AU89" s="215" t="s">
        <v>83</v>
      </c>
      <c r="AV89" s="11" t="s">
        <v>83</v>
      </c>
      <c r="AW89" s="11" t="s">
        <v>37</v>
      </c>
      <c r="AX89" s="11" t="s">
        <v>24</v>
      </c>
      <c r="AY89" s="215" t="s">
        <v>139</v>
      </c>
    </row>
    <row r="90" spans="2:65" s="1" customFormat="1" ht="22.5" customHeight="1">
      <c r="B90" s="40"/>
      <c r="C90" s="249" t="s">
        <v>172</v>
      </c>
      <c r="D90" s="249" t="s">
        <v>309</v>
      </c>
      <c r="E90" s="250" t="s">
        <v>831</v>
      </c>
      <c r="F90" s="251" t="s">
        <v>832</v>
      </c>
      <c r="G90" s="252" t="s">
        <v>243</v>
      </c>
      <c r="H90" s="253">
        <v>64.489999999999995</v>
      </c>
      <c r="I90" s="254"/>
      <c r="J90" s="255">
        <f>ROUND(I90*H90,2)</f>
        <v>0</v>
      </c>
      <c r="K90" s="251" t="s">
        <v>22</v>
      </c>
      <c r="L90" s="256"/>
      <c r="M90" s="257" t="s">
        <v>22</v>
      </c>
      <c r="N90" s="261" t="s">
        <v>45</v>
      </c>
      <c r="O90" s="217"/>
      <c r="P90" s="218">
        <f>O90*H90</f>
        <v>0</v>
      </c>
      <c r="Q90" s="218">
        <v>0</v>
      </c>
      <c r="R90" s="218">
        <f>Q90*H90</f>
        <v>0</v>
      </c>
      <c r="S90" s="218">
        <v>0</v>
      </c>
      <c r="T90" s="219">
        <f>S90*H90</f>
        <v>0</v>
      </c>
      <c r="AR90" s="23" t="s">
        <v>833</v>
      </c>
      <c r="AT90" s="23" t="s">
        <v>309</v>
      </c>
      <c r="AU90" s="23" t="s">
        <v>83</v>
      </c>
      <c r="AY90" s="23" t="s">
        <v>139</v>
      </c>
      <c r="BE90" s="203">
        <f>IF(N90="základní",J90,0)</f>
        <v>0</v>
      </c>
      <c r="BF90" s="203">
        <f>IF(N90="snížená",J90,0)</f>
        <v>0</v>
      </c>
      <c r="BG90" s="203">
        <f>IF(N90="zákl. přenesená",J90,0)</f>
        <v>0</v>
      </c>
      <c r="BH90" s="203">
        <f>IF(N90="sníž. přenesená",J90,0)</f>
        <v>0</v>
      </c>
      <c r="BI90" s="203">
        <f>IF(N90="nulová",J90,0)</f>
        <v>0</v>
      </c>
      <c r="BJ90" s="23" t="s">
        <v>24</v>
      </c>
      <c r="BK90" s="203">
        <f>ROUND(I90*H90,2)</f>
        <v>0</v>
      </c>
      <c r="BL90" s="23" t="s">
        <v>833</v>
      </c>
      <c r="BM90" s="23" t="s">
        <v>834</v>
      </c>
    </row>
    <row r="91" spans="2:65" s="1" customFormat="1" ht="6.95" customHeight="1">
      <c r="B91" s="55"/>
      <c r="C91" s="56"/>
      <c r="D91" s="56"/>
      <c r="E91" s="56"/>
      <c r="F91" s="56"/>
      <c r="G91" s="56"/>
      <c r="H91" s="56"/>
      <c r="I91" s="138"/>
      <c r="J91" s="56"/>
      <c r="K91" s="56"/>
      <c r="L91" s="60"/>
    </row>
  </sheetData>
  <sheetProtection algorithmName="SHA-512" hashValue="XodUNuGYe4tCFNJJUMhdJsw0LRDBQj4LNmkjn4c2OjFj2Y9g1Q0txAhZ6tc0R41z35GZo4Jbmh2apcmZJRABLA==" saltValue="jSoK10yPDJOBdr68v8S1Rw==" spinCount="100000" sheet="1" objects="1" scenarios="1" formatCells="0" formatColumns="0" formatRows="0" sort="0" autoFilter="0"/>
  <autoFilter ref="C79:K90"/>
  <mergeCells count="9">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10"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0"/>
      <c r="B1" s="111"/>
      <c r="C1" s="111"/>
      <c r="D1" s="112" t="s">
        <v>1</v>
      </c>
      <c r="E1" s="111"/>
      <c r="F1" s="113" t="s">
        <v>105</v>
      </c>
      <c r="G1" s="385" t="s">
        <v>106</v>
      </c>
      <c r="H1" s="385"/>
      <c r="I1" s="114"/>
      <c r="J1" s="113" t="s">
        <v>107</v>
      </c>
      <c r="K1" s="112" t="s">
        <v>108</v>
      </c>
      <c r="L1" s="113" t="s">
        <v>109</v>
      </c>
      <c r="M1" s="113"/>
      <c r="N1" s="113"/>
      <c r="O1" s="113"/>
      <c r="P1" s="113"/>
      <c r="Q1" s="113"/>
      <c r="R1" s="113"/>
      <c r="S1" s="113"/>
      <c r="T1" s="113"/>
      <c r="U1" s="19"/>
      <c r="V1" s="19"/>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row>
    <row r="2" spans="1:70" ht="36.950000000000003" customHeight="1">
      <c r="L2" s="377"/>
      <c r="M2" s="377"/>
      <c r="N2" s="377"/>
      <c r="O2" s="377"/>
      <c r="P2" s="377"/>
      <c r="Q2" s="377"/>
      <c r="R2" s="377"/>
      <c r="S2" s="377"/>
      <c r="T2" s="377"/>
      <c r="U2" s="377"/>
      <c r="V2" s="377"/>
      <c r="AT2" s="23" t="s">
        <v>104</v>
      </c>
    </row>
    <row r="3" spans="1:70" ht="6.95" customHeight="1">
      <c r="B3" s="24"/>
      <c r="C3" s="25"/>
      <c r="D3" s="25"/>
      <c r="E3" s="25"/>
      <c r="F3" s="25"/>
      <c r="G3" s="25"/>
      <c r="H3" s="25"/>
      <c r="I3" s="115"/>
      <c r="J3" s="25"/>
      <c r="K3" s="26"/>
      <c r="AT3" s="23" t="s">
        <v>83</v>
      </c>
    </row>
    <row r="4" spans="1:70" ht="36.950000000000003" customHeight="1">
      <c r="B4" s="27"/>
      <c r="C4" s="28"/>
      <c r="D4" s="29" t="s">
        <v>110</v>
      </c>
      <c r="E4" s="28"/>
      <c r="F4" s="28"/>
      <c r="G4" s="28"/>
      <c r="H4" s="28"/>
      <c r="I4" s="116"/>
      <c r="J4" s="28"/>
      <c r="K4" s="30"/>
      <c r="M4" s="31" t="s">
        <v>12</v>
      </c>
      <c r="AT4" s="23" t="s">
        <v>6</v>
      </c>
    </row>
    <row r="5" spans="1:70" ht="6.95" customHeight="1">
      <c r="B5" s="27"/>
      <c r="C5" s="28"/>
      <c r="D5" s="28"/>
      <c r="E5" s="28"/>
      <c r="F5" s="28"/>
      <c r="G5" s="28"/>
      <c r="H5" s="28"/>
      <c r="I5" s="116"/>
      <c r="J5" s="28"/>
      <c r="K5" s="30"/>
    </row>
    <row r="6" spans="1:70">
      <c r="B6" s="27"/>
      <c r="C6" s="28"/>
      <c r="D6" s="36" t="s">
        <v>18</v>
      </c>
      <c r="E6" s="28"/>
      <c r="F6" s="28"/>
      <c r="G6" s="28"/>
      <c r="H6" s="28"/>
      <c r="I6" s="116"/>
      <c r="J6" s="28"/>
      <c r="K6" s="30"/>
    </row>
    <row r="7" spans="1:70" ht="22.5" customHeight="1">
      <c r="B7" s="27"/>
      <c r="C7" s="28"/>
      <c r="D7" s="28"/>
      <c r="E7" s="378" t="str">
        <f>'Rekapitulace stavby'!K6</f>
        <v>Přestavba obslužné panelové komunikace, Kamenné Žehrovice</v>
      </c>
      <c r="F7" s="379"/>
      <c r="G7" s="379"/>
      <c r="H7" s="379"/>
      <c r="I7" s="116"/>
      <c r="J7" s="28"/>
      <c r="K7" s="30"/>
    </row>
    <row r="8" spans="1:70" s="1" customFormat="1">
      <c r="B8" s="40"/>
      <c r="C8" s="41"/>
      <c r="D8" s="36" t="s">
        <v>111</v>
      </c>
      <c r="E8" s="41"/>
      <c r="F8" s="41"/>
      <c r="G8" s="41"/>
      <c r="H8" s="41"/>
      <c r="I8" s="117"/>
      <c r="J8" s="41"/>
      <c r="K8" s="44"/>
    </row>
    <row r="9" spans="1:70" s="1" customFormat="1" ht="36.950000000000003" customHeight="1">
      <c r="B9" s="40"/>
      <c r="C9" s="41"/>
      <c r="D9" s="41"/>
      <c r="E9" s="380" t="s">
        <v>838</v>
      </c>
      <c r="F9" s="381"/>
      <c r="G9" s="381"/>
      <c r="H9" s="381"/>
      <c r="I9" s="117"/>
      <c r="J9" s="41"/>
      <c r="K9" s="44"/>
    </row>
    <row r="10" spans="1:70" s="1" customFormat="1" ht="13.5">
      <c r="B10" s="40"/>
      <c r="C10" s="41"/>
      <c r="D10" s="41"/>
      <c r="E10" s="41"/>
      <c r="F10" s="41"/>
      <c r="G10" s="41"/>
      <c r="H10" s="41"/>
      <c r="I10" s="117"/>
      <c r="J10" s="41"/>
      <c r="K10" s="44"/>
    </row>
    <row r="11" spans="1:70" s="1" customFormat="1" ht="14.45" customHeight="1">
      <c r="B11" s="40"/>
      <c r="C11" s="41"/>
      <c r="D11" s="36" t="s">
        <v>21</v>
      </c>
      <c r="E11" s="41"/>
      <c r="F11" s="34" t="s">
        <v>22</v>
      </c>
      <c r="G11" s="41"/>
      <c r="H11" s="41"/>
      <c r="I11" s="118" t="s">
        <v>23</v>
      </c>
      <c r="J11" s="34" t="s">
        <v>22</v>
      </c>
      <c r="K11" s="44"/>
    </row>
    <row r="12" spans="1:70" s="1" customFormat="1" ht="14.45" customHeight="1">
      <c r="B12" s="40"/>
      <c r="C12" s="41"/>
      <c r="D12" s="36" t="s">
        <v>25</v>
      </c>
      <c r="E12" s="41"/>
      <c r="F12" s="34" t="s">
        <v>26</v>
      </c>
      <c r="G12" s="41"/>
      <c r="H12" s="41"/>
      <c r="I12" s="118" t="s">
        <v>27</v>
      </c>
      <c r="J12" s="119" t="str">
        <f>'Rekapitulace stavby'!AN8</f>
        <v>16.02.2015</v>
      </c>
      <c r="K12" s="44"/>
    </row>
    <row r="13" spans="1:70" s="1" customFormat="1" ht="10.9" customHeight="1">
      <c r="B13" s="40"/>
      <c r="C13" s="41"/>
      <c r="D13" s="41"/>
      <c r="E13" s="41"/>
      <c r="F13" s="41"/>
      <c r="G13" s="41"/>
      <c r="H13" s="41"/>
      <c r="I13" s="117"/>
      <c r="J13" s="41"/>
      <c r="K13" s="44"/>
    </row>
    <row r="14" spans="1:70" s="1" customFormat="1" ht="14.45" customHeight="1">
      <c r="B14" s="40"/>
      <c r="C14" s="41"/>
      <c r="D14" s="36" t="s">
        <v>31</v>
      </c>
      <c r="E14" s="41"/>
      <c r="F14" s="41"/>
      <c r="G14" s="41"/>
      <c r="H14" s="41"/>
      <c r="I14" s="118" t="s">
        <v>32</v>
      </c>
      <c r="J14" s="34" t="str">
        <f>IF('Rekapitulace stavby'!AN10="","",'Rekapitulace stavby'!AN10)</f>
        <v/>
      </c>
      <c r="K14" s="44"/>
    </row>
    <row r="15" spans="1:70" s="1" customFormat="1" ht="18" customHeight="1">
      <c r="B15" s="40"/>
      <c r="C15" s="41"/>
      <c r="D15" s="41"/>
      <c r="E15" s="34" t="str">
        <f>IF('Rekapitulace stavby'!E11="","",'Rekapitulace stavby'!E11)</f>
        <v xml:space="preserve"> </v>
      </c>
      <c r="F15" s="41"/>
      <c r="G15" s="41"/>
      <c r="H15" s="41"/>
      <c r="I15" s="118" t="s">
        <v>33</v>
      </c>
      <c r="J15" s="34" t="str">
        <f>IF('Rekapitulace stavby'!AN11="","",'Rekapitulace stavby'!AN11)</f>
        <v/>
      </c>
      <c r="K15" s="44"/>
    </row>
    <row r="16" spans="1:70" s="1" customFormat="1" ht="6.95" customHeight="1">
      <c r="B16" s="40"/>
      <c r="C16" s="41"/>
      <c r="D16" s="41"/>
      <c r="E16" s="41"/>
      <c r="F16" s="41"/>
      <c r="G16" s="41"/>
      <c r="H16" s="41"/>
      <c r="I16" s="117"/>
      <c r="J16" s="41"/>
      <c r="K16" s="44"/>
    </row>
    <row r="17" spans="2:11" s="1" customFormat="1" ht="14.45" customHeight="1">
      <c r="B17" s="40"/>
      <c r="C17" s="41"/>
      <c r="D17" s="36" t="s">
        <v>34</v>
      </c>
      <c r="E17" s="41"/>
      <c r="F17" s="41"/>
      <c r="G17" s="41"/>
      <c r="H17" s="41"/>
      <c r="I17" s="118" t="s">
        <v>32</v>
      </c>
      <c r="J17" s="34" t="str">
        <f>IF('Rekapitulace stavby'!AN13="Vyplň údaj","",IF('Rekapitulace stavby'!AN13="","",'Rekapitulace stavby'!AN13))</f>
        <v/>
      </c>
      <c r="K17" s="44"/>
    </row>
    <row r="18" spans="2:11" s="1" customFormat="1" ht="18" customHeight="1">
      <c r="B18" s="40"/>
      <c r="C18" s="41"/>
      <c r="D18" s="41"/>
      <c r="E18" s="34" t="str">
        <f>IF('Rekapitulace stavby'!E14="Vyplň údaj","",IF('Rekapitulace stavby'!E14="","",'Rekapitulace stavby'!E14))</f>
        <v/>
      </c>
      <c r="F18" s="41"/>
      <c r="G18" s="41"/>
      <c r="H18" s="41"/>
      <c r="I18" s="118" t="s">
        <v>33</v>
      </c>
      <c r="J18" s="34" t="str">
        <f>IF('Rekapitulace stavby'!AN14="Vyplň údaj","",IF('Rekapitulace stavby'!AN14="","",'Rekapitulace stavby'!AN14))</f>
        <v/>
      </c>
      <c r="K18" s="44"/>
    </row>
    <row r="19" spans="2:11" s="1" customFormat="1" ht="6.95" customHeight="1">
      <c r="B19" s="40"/>
      <c r="C19" s="41"/>
      <c r="D19" s="41"/>
      <c r="E19" s="41"/>
      <c r="F19" s="41"/>
      <c r="G19" s="41"/>
      <c r="H19" s="41"/>
      <c r="I19" s="117"/>
      <c r="J19" s="41"/>
      <c r="K19" s="44"/>
    </row>
    <row r="20" spans="2:11" s="1" customFormat="1" ht="14.45" customHeight="1">
      <c r="B20" s="40"/>
      <c r="C20" s="41"/>
      <c r="D20" s="36" t="s">
        <v>36</v>
      </c>
      <c r="E20" s="41"/>
      <c r="F20" s="41"/>
      <c r="G20" s="41"/>
      <c r="H20" s="41"/>
      <c r="I20" s="118" t="s">
        <v>32</v>
      </c>
      <c r="J20" s="34" t="str">
        <f>IF('Rekapitulace stavby'!AN16="","",'Rekapitulace stavby'!AN16)</f>
        <v/>
      </c>
      <c r="K20" s="44"/>
    </row>
    <row r="21" spans="2:11" s="1" customFormat="1" ht="18" customHeight="1">
      <c r="B21" s="40"/>
      <c r="C21" s="41"/>
      <c r="D21" s="41"/>
      <c r="E21" s="34" t="str">
        <f>IF('Rekapitulace stavby'!E17="","",'Rekapitulace stavby'!E17)</f>
        <v xml:space="preserve"> </v>
      </c>
      <c r="F21" s="41"/>
      <c r="G21" s="41"/>
      <c r="H21" s="41"/>
      <c r="I21" s="118" t="s">
        <v>33</v>
      </c>
      <c r="J21" s="34" t="str">
        <f>IF('Rekapitulace stavby'!AN17="","",'Rekapitulace stavby'!AN17)</f>
        <v/>
      </c>
      <c r="K21" s="44"/>
    </row>
    <row r="22" spans="2:11" s="1" customFormat="1" ht="6.95" customHeight="1">
      <c r="B22" s="40"/>
      <c r="C22" s="41"/>
      <c r="D22" s="41"/>
      <c r="E22" s="41"/>
      <c r="F22" s="41"/>
      <c r="G22" s="41"/>
      <c r="H22" s="41"/>
      <c r="I22" s="117"/>
      <c r="J22" s="41"/>
      <c r="K22" s="44"/>
    </row>
    <row r="23" spans="2:11" s="1" customFormat="1" ht="14.45" customHeight="1">
      <c r="B23" s="40"/>
      <c r="C23" s="41"/>
      <c r="D23" s="36" t="s">
        <v>38</v>
      </c>
      <c r="E23" s="41"/>
      <c r="F23" s="41"/>
      <c r="G23" s="41"/>
      <c r="H23" s="41"/>
      <c r="I23" s="117"/>
      <c r="J23" s="41"/>
      <c r="K23" s="44"/>
    </row>
    <row r="24" spans="2:11" s="6" customFormat="1" ht="22.5" customHeight="1">
      <c r="B24" s="120"/>
      <c r="C24" s="121"/>
      <c r="D24" s="121"/>
      <c r="E24" s="347" t="s">
        <v>22</v>
      </c>
      <c r="F24" s="347"/>
      <c r="G24" s="347"/>
      <c r="H24" s="347"/>
      <c r="I24" s="122"/>
      <c r="J24" s="121"/>
      <c r="K24" s="123"/>
    </row>
    <row r="25" spans="2:11" s="1" customFormat="1" ht="6.95" customHeight="1">
      <c r="B25" s="40"/>
      <c r="C25" s="41"/>
      <c r="D25" s="41"/>
      <c r="E25" s="41"/>
      <c r="F25" s="41"/>
      <c r="G25" s="41"/>
      <c r="H25" s="41"/>
      <c r="I25" s="117"/>
      <c r="J25" s="41"/>
      <c r="K25" s="44"/>
    </row>
    <row r="26" spans="2:11" s="1" customFormat="1" ht="6.95" customHeight="1">
      <c r="B26" s="40"/>
      <c r="C26" s="41"/>
      <c r="D26" s="84"/>
      <c r="E26" s="84"/>
      <c r="F26" s="84"/>
      <c r="G26" s="84"/>
      <c r="H26" s="84"/>
      <c r="I26" s="124"/>
      <c r="J26" s="84"/>
      <c r="K26" s="125"/>
    </row>
    <row r="27" spans="2:11" s="1" customFormat="1" ht="25.35" customHeight="1">
      <c r="B27" s="40"/>
      <c r="C27" s="41"/>
      <c r="D27" s="126" t="s">
        <v>40</v>
      </c>
      <c r="E27" s="41"/>
      <c r="F27" s="41"/>
      <c r="G27" s="41"/>
      <c r="H27" s="41"/>
      <c r="I27" s="117"/>
      <c r="J27" s="127">
        <f>ROUND(J79,2)</f>
        <v>0</v>
      </c>
      <c r="K27" s="44"/>
    </row>
    <row r="28" spans="2:11" s="1" customFormat="1" ht="6.95" customHeight="1">
      <c r="B28" s="40"/>
      <c r="C28" s="41"/>
      <c r="D28" s="84"/>
      <c r="E28" s="84"/>
      <c r="F28" s="84"/>
      <c r="G28" s="84"/>
      <c r="H28" s="84"/>
      <c r="I28" s="124"/>
      <c r="J28" s="84"/>
      <c r="K28" s="125"/>
    </row>
    <row r="29" spans="2:11" s="1" customFormat="1" ht="14.45" customHeight="1">
      <c r="B29" s="40"/>
      <c r="C29" s="41"/>
      <c r="D29" s="41"/>
      <c r="E29" s="41"/>
      <c r="F29" s="45" t="s">
        <v>42</v>
      </c>
      <c r="G29" s="41"/>
      <c r="H29" s="41"/>
      <c r="I29" s="128" t="s">
        <v>41</v>
      </c>
      <c r="J29" s="45" t="s">
        <v>43</v>
      </c>
      <c r="K29" s="44"/>
    </row>
    <row r="30" spans="2:11" s="1" customFormat="1" ht="14.45" customHeight="1">
      <c r="B30" s="40"/>
      <c r="C30" s="41"/>
      <c r="D30" s="48" t="s">
        <v>44</v>
      </c>
      <c r="E30" s="48" t="s">
        <v>45</v>
      </c>
      <c r="F30" s="129">
        <f>ROUND(SUM(BE79:BE94), 2)</f>
        <v>0</v>
      </c>
      <c r="G30" s="41"/>
      <c r="H30" s="41"/>
      <c r="I30" s="130">
        <v>0.21</v>
      </c>
      <c r="J30" s="129">
        <f>ROUND(ROUND((SUM(BE79:BE94)), 2)*I30, 2)</f>
        <v>0</v>
      </c>
      <c r="K30" s="44"/>
    </row>
    <row r="31" spans="2:11" s="1" customFormat="1" ht="14.45" customHeight="1">
      <c r="B31" s="40"/>
      <c r="C31" s="41"/>
      <c r="D31" s="41"/>
      <c r="E31" s="48" t="s">
        <v>46</v>
      </c>
      <c r="F31" s="129">
        <f>ROUND(SUM(BF79:BF94), 2)</f>
        <v>0</v>
      </c>
      <c r="G31" s="41"/>
      <c r="H31" s="41"/>
      <c r="I31" s="130">
        <v>0.15</v>
      </c>
      <c r="J31" s="129">
        <f>ROUND(ROUND((SUM(BF79:BF94)), 2)*I31, 2)</f>
        <v>0</v>
      </c>
      <c r="K31" s="44"/>
    </row>
    <row r="32" spans="2:11" s="1" customFormat="1" ht="14.45" hidden="1" customHeight="1">
      <c r="B32" s="40"/>
      <c r="C32" s="41"/>
      <c r="D32" s="41"/>
      <c r="E32" s="48" t="s">
        <v>47</v>
      </c>
      <c r="F32" s="129">
        <f>ROUND(SUM(BG79:BG94), 2)</f>
        <v>0</v>
      </c>
      <c r="G32" s="41"/>
      <c r="H32" s="41"/>
      <c r="I32" s="130">
        <v>0.21</v>
      </c>
      <c r="J32" s="129">
        <v>0</v>
      </c>
      <c r="K32" s="44"/>
    </row>
    <row r="33" spans="2:11" s="1" customFormat="1" ht="14.45" hidden="1" customHeight="1">
      <c r="B33" s="40"/>
      <c r="C33" s="41"/>
      <c r="D33" s="41"/>
      <c r="E33" s="48" t="s">
        <v>48</v>
      </c>
      <c r="F33" s="129">
        <f>ROUND(SUM(BH79:BH94), 2)</f>
        <v>0</v>
      </c>
      <c r="G33" s="41"/>
      <c r="H33" s="41"/>
      <c r="I33" s="130">
        <v>0.15</v>
      </c>
      <c r="J33" s="129">
        <v>0</v>
      </c>
      <c r="K33" s="44"/>
    </row>
    <row r="34" spans="2:11" s="1" customFormat="1" ht="14.45" hidden="1" customHeight="1">
      <c r="B34" s="40"/>
      <c r="C34" s="41"/>
      <c r="D34" s="41"/>
      <c r="E34" s="48" t="s">
        <v>49</v>
      </c>
      <c r="F34" s="129">
        <f>ROUND(SUM(BI79:BI94), 2)</f>
        <v>0</v>
      </c>
      <c r="G34" s="41"/>
      <c r="H34" s="41"/>
      <c r="I34" s="130">
        <v>0</v>
      </c>
      <c r="J34" s="129">
        <v>0</v>
      </c>
      <c r="K34" s="44"/>
    </row>
    <row r="35" spans="2:11" s="1" customFormat="1" ht="6.95" customHeight="1">
      <c r="B35" s="40"/>
      <c r="C35" s="41"/>
      <c r="D35" s="41"/>
      <c r="E35" s="41"/>
      <c r="F35" s="41"/>
      <c r="G35" s="41"/>
      <c r="H35" s="41"/>
      <c r="I35" s="117"/>
      <c r="J35" s="41"/>
      <c r="K35" s="44"/>
    </row>
    <row r="36" spans="2:11" s="1" customFormat="1" ht="25.35" customHeight="1">
      <c r="B36" s="40"/>
      <c r="C36" s="131"/>
      <c r="D36" s="132" t="s">
        <v>50</v>
      </c>
      <c r="E36" s="78"/>
      <c r="F36" s="78"/>
      <c r="G36" s="133" t="s">
        <v>51</v>
      </c>
      <c r="H36" s="134" t="s">
        <v>52</v>
      </c>
      <c r="I36" s="135"/>
      <c r="J36" s="136">
        <f>SUM(J27:J34)</f>
        <v>0</v>
      </c>
      <c r="K36" s="137"/>
    </row>
    <row r="37" spans="2:11" s="1" customFormat="1" ht="14.45" customHeight="1">
      <c r="B37" s="55"/>
      <c r="C37" s="56"/>
      <c r="D37" s="56"/>
      <c r="E37" s="56"/>
      <c r="F37" s="56"/>
      <c r="G37" s="56"/>
      <c r="H37" s="56"/>
      <c r="I37" s="138"/>
      <c r="J37" s="56"/>
      <c r="K37" s="57"/>
    </row>
    <row r="41" spans="2:11" s="1" customFormat="1" ht="6.95" customHeight="1">
      <c r="B41" s="139"/>
      <c r="C41" s="140"/>
      <c r="D41" s="140"/>
      <c r="E41" s="140"/>
      <c r="F41" s="140"/>
      <c r="G41" s="140"/>
      <c r="H41" s="140"/>
      <c r="I41" s="141"/>
      <c r="J41" s="140"/>
      <c r="K41" s="142"/>
    </row>
    <row r="42" spans="2:11" s="1" customFormat="1" ht="36.950000000000003" customHeight="1">
      <c r="B42" s="40"/>
      <c r="C42" s="29" t="s">
        <v>113</v>
      </c>
      <c r="D42" s="41"/>
      <c r="E42" s="41"/>
      <c r="F42" s="41"/>
      <c r="G42" s="41"/>
      <c r="H42" s="41"/>
      <c r="I42" s="117"/>
      <c r="J42" s="41"/>
      <c r="K42" s="44"/>
    </row>
    <row r="43" spans="2:11" s="1" customFormat="1" ht="6.95" customHeight="1">
      <c r="B43" s="40"/>
      <c r="C43" s="41"/>
      <c r="D43" s="41"/>
      <c r="E43" s="41"/>
      <c r="F43" s="41"/>
      <c r="G43" s="41"/>
      <c r="H43" s="41"/>
      <c r="I43" s="117"/>
      <c r="J43" s="41"/>
      <c r="K43" s="44"/>
    </row>
    <row r="44" spans="2:11" s="1" customFormat="1" ht="14.45" customHeight="1">
      <c r="B44" s="40"/>
      <c r="C44" s="36" t="s">
        <v>18</v>
      </c>
      <c r="D44" s="41"/>
      <c r="E44" s="41"/>
      <c r="F44" s="41"/>
      <c r="G44" s="41"/>
      <c r="H44" s="41"/>
      <c r="I44" s="117"/>
      <c r="J44" s="41"/>
      <c r="K44" s="44"/>
    </row>
    <row r="45" spans="2:11" s="1" customFormat="1" ht="22.5" customHeight="1">
      <c r="B45" s="40"/>
      <c r="C45" s="41"/>
      <c r="D45" s="41"/>
      <c r="E45" s="378" t="str">
        <f>E7</f>
        <v>Přestavba obslužné panelové komunikace, Kamenné Žehrovice</v>
      </c>
      <c r="F45" s="379"/>
      <c r="G45" s="379"/>
      <c r="H45" s="379"/>
      <c r="I45" s="117"/>
      <c r="J45" s="41"/>
      <c r="K45" s="44"/>
    </row>
    <row r="46" spans="2:11" s="1" customFormat="1" ht="14.45" customHeight="1">
      <c r="B46" s="40"/>
      <c r="C46" s="36" t="s">
        <v>111</v>
      </c>
      <c r="D46" s="41"/>
      <c r="E46" s="41"/>
      <c r="F46" s="41"/>
      <c r="G46" s="41"/>
      <c r="H46" s="41"/>
      <c r="I46" s="117"/>
      <c r="J46" s="41"/>
      <c r="K46" s="44"/>
    </row>
    <row r="47" spans="2:11" s="1" customFormat="1" ht="23.25" customHeight="1">
      <c r="B47" s="40"/>
      <c r="C47" s="41"/>
      <c r="D47" s="41"/>
      <c r="E47" s="380" t="str">
        <f>E9</f>
        <v>SO 801 - Sadové úpravy</v>
      </c>
      <c r="F47" s="381"/>
      <c r="G47" s="381"/>
      <c r="H47" s="381"/>
      <c r="I47" s="117"/>
      <c r="J47" s="41"/>
      <c r="K47" s="44"/>
    </row>
    <row r="48" spans="2:11" s="1" customFormat="1" ht="6.95" customHeight="1">
      <c r="B48" s="40"/>
      <c r="C48" s="41"/>
      <c r="D48" s="41"/>
      <c r="E48" s="41"/>
      <c r="F48" s="41"/>
      <c r="G48" s="41"/>
      <c r="H48" s="41"/>
      <c r="I48" s="117"/>
      <c r="J48" s="41"/>
      <c r="K48" s="44"/>
    </row>
    <row r="49" spans="2:47" s="1" customFormat="1" ht="18" customHeight="1">
      <c r="B49" s="40"/>
      <c r="C49" s="36" t="s">
        <v>25</v>
      </c>
      <c r="D49" s="41"/>
      <c r="E49" s="41"/>
      <c r="F49" s="34" t="str">
        <f>F12</f>
        <v xml:space="preserve"> </v>
      </c>
      <c r="G49" s="41"/>
      <c r="H49" s="41"/>
      <c r="I49" s="118" t="s">
        <v>27</v>
      </c>
      <c r="J49" s="119" t="str">
        <f>IF(J12="","",J12)</f>
        <v>16.02.2015</v>
      </c>
      <c r="K49" s="44"/>
    </row>
    <row r="50" spans="2:47" s="1" customFormat="1" ht="6.95" customHeight="1">
      <c r="B50" s="40"/>
      <c r="C50" s="41"/>
      <c r="D50" s="41"/>
      <c r="E50" s="41"/>
      <c r="F50" s="41"/>
      <c r="G50" s="41"/>
      <c r="H50" s="41"/>
      <c r="I50" s="117"/>
      <c r="J50" s="41"/>
      <c r="K50" s="44"/>
    </row>
    <row r="51" spans="2:47" s="1" customFormat="1">
      <c r="B51" s="40"/>
      <c r="C51" s="36" t="s">
        <v>31</v>
      </c>
      <c r="D51" s="41"/>
      <c r="E51" s="41"/>
      <c r="F51" s="34" t="str">
        <f>E15</f>
        <v xml:space="preserve"> </v>
      </c>
      <c r="G51" s="41"/>
      <c r="H51" s="41"/>
      <c r="I51" s="118" t="s">
        <v>36</v>
      </c>
      <c r="J51" s="34" t="str">
        <f>E21</f>
        <v xml:space="preserve"> </v>
      </c>
      <c r="K51" s="44"/>
    </row>
    <row r="52" spans="2:47" s="1" customFormat="1" ht="14.45" customHeight="1">
      <c r="B52" s="40"/>
      <c r="C52" s="36" t="s">
        <v>34</v>
      </c>
      <c r="D52" s="41"/>
      <c r="E52" s="41"/>
      <c r="F52" s="34" t="str">
        <f>IF(E18="","",E18)</f>
        <v/>
      </c>
      <c r="G52" s="41"/>
      <c r="H52" s="41"/>
      <c r="I52" s="117"/>
      <c r="J52" s="41"/>
      <c r="K52" s="44"/>
    </row>
    <row r="53" spans="2:47" s="1" customFormat="1" ht="10.35" customHeight="1">
      <c r="B53" s="40"/>
      <c r="C53" s="41"/>
      <c r="D53" s="41"/>
      <c r="E53" s="41"/>
      <c r="F53" s="41"/>
      <c r="G53" s="41"/>
      <c r="H53" s="41"/>
      <c r="I53" s="117"/>
      <c r="J53" s="41"/>
      <c r="K53" s="44"/>
    </row>
    <row r="54" spans="2:47" s="1" customFormat="1" ht="29.25" customHeight="1">
      <c r="B54" s="40"/>
      <c r="C54" s="143" t="s">
        <v>114</v>
      </c>
      <c r="D54" s="131"/>
      <c r="E54" s="131"/>
      <c r="F54" s="131"/>
      <c r="G54" s="131"/>
      <c r="H54" s="131"/>
      <c r="I54" s="144"/>
      <c r="J54" s="145" t="s">
        <v>115</v>
      </c>
      <c r="K54" s="146"/>
    </row>
    <row r="55" spans="2:47" s="1" customFormat="1" ht="10.35" customHeight="1">
      <c r="B55" s="40"/>
      <c r="C55" s="41"/>
      <c r="D55" s="41"/>
      <c r="E55" s="41"/>
      <c r="F55" s="41"/>
      <c r="G55" s="41"/>
      <c r="H55" s="41"/>
      <c r="I55" s="117"/>
      <c r="J55" s="41"/>
      <c r="K55" s="44"/>
    </row>
    <row r="56" spans="2:47" s="1" customFormat="1" ht="29.25" customHeight="1">
      <c r="B56" s="40"/>
      <c r="C56" s="147" t="s">
        <v>116</v>
      </c>
      <c r="D56" s="41"/>
      <c r="E56" s="41"/>
      <c r="F56" s="41"/>
      <c r="G56" s="41"/>
      <c r="H56" s="41"/>
      <c r="I56" s="117"/>
      <c r="J56" s="127">
        <f>J79</f>
        <v>0</v>
      </c>
      <c r="K56" s="44"/>
      <c r="AU56" s="23" t="s">
        <v>117</v>
      </c>
    </row>
    <row r="57" spans="2:47" s="7" customFormat="1" ht="24.95" customHeight="1">
      <c r="B57" s="148"/>
      <c r="C57" s="149"/>
      <c r="D57" s="150" t="s">
        <v>187</v>
      </c>
      <c r="E57" s="151"/>
      <c r="F57" s="151"/>
      <c r="G57" s="151"/>
      <c r="H57" s="151"/>
      <c r="I57" s="152"/>
      <c r="J57" s="153">
        <f>J80</f>
        <v>0</v>
      </c>
      <c r="K57" s="154"/>
    </row>
    <row r="58" spans="2:47" s="8" customFormat="1" ht="19.899999999999999" customHeight="1">
      <c r="B58" s="155"/>
      <c r="C58" s="156"/>
      <c r="D58" s="157" t="s">
        <v>188</v>
      </c>
      <c r="E58" s="158"/>
      <c r="F58" s="158"/>
      <c r="G58" s="158"/>
      <c r="H58" s="158"/>
      <c r="I58" s="159"/>
      <c r="J58" s="160">
        <f>J81</f>
        <v>0</v>
      </c>
      <c r="K58" s="161"/>
    </row>
    <row r="59" spans="2:47" s="8" customFormat="1" ht="19.899999999999999" customHeight="1">
      <c r="B59" s="155"/>
      <c r="C59" s="156"/>
      <c r="D59" s="157" t="s">
        <v>195</v>
      </c>
      <c r="E59" s="158"/>
      <c r="F59" s="158"/>
      <c r="G59" s="158"/>
      <c r="H59" s="158"/>
      <c r="I59" s="159"/>
      <c r="J59" s="160">
        <f>J93</f>
        <v>0</v>
      </c>
      <c r="K59" s="161"/>
    </row>
    <row r="60" spans="2:47" s="1" customFormat="1" ht="21.75" customHeight="1">
      <c r="B60" s="40"/>
      <c r="C60" s="41"/>
      <c r="D60" s="41"/>
      <c r="E60" s="41"/>
      <c r="F60" s="41"/>
      <c r="G60" s="41"/>
      <c r="H60" s="41"/>
      <c r="I60" s="117"/>
      <c r="J60" s="41"/>
      <c r="K60" s="44"/>
    </row>
    <row r="61" spans="2:47" s="1" customFormat="1" ht="6.95" customHeight="1">
      <c r="B61" s="55"/>
      <c r="C61" s="56"/>
      <c r="D61" s="56"/>
      <c r="E61" s="56"/>
      <c r="F61" s="56"/>
      <c r="G61" s="56"/>
      <c r="H61" s="56"/>
      <c r="I61" s="138"/>
      <c r="J61" s="56"/>
      <c r="K61" s="57"/>
    </row>
    <row r="65" spans="2:63" s="1" customFormat="1" ht="6.95" customHeight="1">
      <c r="B65" s="58"/>
      <c r="C65" s="59"/>
      <c r="D65" s="59"/>
      <c r="E65" s="59"/>
      <c r="F65" s="59"/>
      <c r="G65" s="59"/>
      <c r="H65" s="59"/>
      <c r="I65" s="141"/>
      <c r="J65" s="59"/>
      <c r="K65" s="59"/>
      <c r="L65" s="60"/>
    </row>
    <row r="66" spans="2:63" s="1" customFormat="1" ht="36.950000000000003" customHeight="1">
      <c r="B66" s="40"/>
      <c r="C66" s="61" t="s">
        <v>122</v>
      </c>
      <c r="D66" s="62"/>
      <c r="E66" s="62"/>
      <c r="F66" s="62"/>
      <c r="G66" s="62"/>
      <c r="H66" s="62"/>
      <c r="I66" s="162"/>
      <c r="J66" s="62"/>
      <c r="K66" s="62"/>
      <c r="L66" s="60"/>
    </row>
    <row r="67" spans="2:63" s="1" customFormat="1" ht="6.95" customHeight="1">
      <c r="B67" s="40"/>
      <c r="C67" s="62"/>
      <c r="D67" s="62"/>
      <c r="E67" s="62"/>
      <c r="F67" s="62"/>
      <c r="G67" s="62"/>
      <c r="H67" s="62"/>
      <c r="I67" s="162"/>
      <c r="J67" s="62"/>
      <c r="K67" s="62"/>
      <c r="L67" s="60"/>
    </row>
    <row r="68" spans="2:63" s="1" customFormat="1" ht="14.45" customHeight="1">
      <c r="B68" s="40"/>
      <c r="C68" s="64" t="s">
        <v>18</v>
      </c>
      <c r="D68" s="62"/>
      <c r="E68" s="62"/>
      <c r="F68" s="62"/>
      <c r="G68" s="62"/>
      <c r="H68" s="62"/>
      <c r="I68" s="162"/>
      <c r="J68" s="62"/>
      <c r="K68" s="62"/>
      <c r="L68" s="60"/>
    </row>
    <row r="69" spans="2:63" s="1" customFormat="1" ht="22.5" customHeight="1">
      <c r="B69" s="40"/>
      <c r="C69" s="62"/>
      <c r="D69" s="62"/>
      <c r="E69" s="382" t="str">
        <f>E7</f>
        <v>Přestavba obslužné panelové komunikace, Kamenné Žehrovice</v>
      </c>
      <c r="F69" s="383"/>
      <c r="G69" s="383"/>
      <c r="H69" s="383"/>
      <c r="I69" s="162"/>
      <c r="J69" s="62"/>
      <c r="K69" s="62"/>
      <c r="L69" s="60"/>
    </row>
    <row r="70" spans="2:63" s="1" customFormat="1" ht="14.45" customHeight="1">
      <c r="B70" s="40"/>
      <c r="C70" s="64" t="s">
        <v>111</v>
      </c>
      <c r="D70" s="62"/>
      <c r="E70" s="62"/>
      <c r="F70" s="62"/>
      <c r="G70" s="62"/>
      <c r="H70" s="62"/>
      <c r="I70" s="162"/>
      <c r="J70" s="62"/>
      <c r="K70" s="62"/>
      <c r="L70" s="60"/>
    </row>
    <row r="71" spans="2:63" s="1" customFormat="1" ht="23.25" customHeight="1">
      <c r="B71" s="40"/>
      <c r="C71" s="62"/>
      <c r="D71" s="62"/>
      <c r="E71" s="358" t="str">
        <f>E9</f>
        <v>SO 801 - Sadové úpravy</v>
      </c>
      <c r="F71" s="384"/>
      <c r="G71" s="384"/>
      <c r="H71" s="384"/>
      <c r="I71" s="162"/>
      <c r="J71" s="62"/>
      <c r="K71" s="62"/>
      <c r="L71" s="60"/>
    </row>
    <row r="72" spans="2:63" s="1" customFormat="1" ht="6.95" customHeight="1">
      <c r="B72" s="40"/>
      <c r="C72" s="62"/>
      <c r="D72" s="62"/>
      <c r="E72" s="62"/>
      <c r="F72" s="62"/>
      <c r="G72" s="62"/>
      <c r="H72" s="62"/>
      <c r="I72" s="162"/>
      <c r="J72" s="62"/>
      <c r="K72" s="62"/>
      <c r="L72" s="60"/>
    </row>
    <row r="73" spans="2:63" s="1" customFormat="1" ht="18" customHeight="1">
      <c r="B73" s="40"/>
      <c r="C73" s="64" t="s">
        <v>25</v>
      </c>
      <c r="D73" s="62"/>
      <c r="E73" s="62"/>
      <c r="F73" s="163" t="str">
        <f>F12</f>
        <v xml:space="preserve"> </v>
      </c>
      <c r="G73" s="62"/>
      <c r="H73" s="62"/>
      <c r="I73" s="164" t="s">
        <v>27</v>
      </c>
      <c r="J73" s="72" t="str">
        <f>IF(J12="","",J12)</f>
        <v>16.02.2015</v>
      </c>
      <c r="K73" s="62"/>
      <c r="L73" s="60"/>
    </row>
    <row r="74" spans="2:63" s="1" customFormat="1" ht="6.95" customHeight="1">
      <c r="B74" s="40"/>
      <c r="C74" s="62"/>
      <c r="D74" s="62"/>
      <c r="E74" s="62"/>
      <c r="F74" s="62"/>
      <c r="G74" s="62"/>
      <c r="H74" s="62"/>
      <c r="I74" s="162"/>
      <c r="J74" s="62"/>
      <c r="K74" s="62"/>
      <c r="L74" s="60"/>
    </row>
    <row r="75" spans="2:63" s="1" customFormat="1">
      <c r="B75" s="40"/>
      <c r="C75" s="64" t="s">
        <v>31</v>
      </c>
      <c r="D75" s="62"/>
      <c r="E75" s="62"/>
      <c r="F75" s="163" t="str">
        <f>E15</f>
        <v xml:space="preserve"> </v>
      </c>
      <c r="G75" s="62"/>
      <c r="H75" s="62"/>
      <c r="I75" s="164" t="s">
        <v>36</v>
      </c>
      <c r="J75" s="163" t="str">
        <f>E21</f>
        <v xml:space="preserve"> </v>
      </c>
      <c r="K75" s="62"/>
      <c r="L75" s="60"/>
    </row>
    <row r="76" spans="2:63" s="1" customFormat="1" ht="14.45" customHeight="1">
      <c r="B76" s="40"/>
      <c r="C76" s="64" t="s">
        <v>34</v>
      </c>
      <c r="D76" s="62"/>
      <c r="E76" s="62"/>
      <c r="F76" s="163" t="str">
        <f>IF(E18="","",E18)</f>
        <v/>
      </c>
      <c r="G76" s="62"/>
      <c r="H76" s="62"/>
      <c r="I76" s="162"/>
      <c r="J76" s="62"/>
      <c r="K76" s="62"/>
      <c r="L76" s="60"/>
    </row>
    <row r="77" spans="2:63" s="1" customFormat="1" ht="10.35" customHeight="1">
      <c r="B77" s="40"/>
      <c r="C77" s="62"/>
      <c r="D77" s="62"/>
      <c r="E77" s="62"/>
      <c r="F77" s="62"/>
      <c r="G77" s="62"/>
      <c r="H77" s="62"/>
      <c r="I77" s="162"/>
      <c r="J77" s="62"/>
      <c r="K77" s="62"/>
      <c r="L77" s="60"/>
    </row>
    <row r="78" spans="2:63" s="9" customFormat="1" ht="29.25" customHeight="1">
      <c r="B78" s="165"/>
      <c r="C78" s="166" t="s">
        <v>123</v>
      </c>
      <c r="D78" s="167" t="s">
        <v>59</v>
      </c>
      <c r="E78" s="167" t="s">
        <v>55</v>
      </c>
      <c r="F78" s="167" t="s">
        <v>124</v>
      </c>
      <c r="G78" s="167" t="s">
        <v>125</v>
      </c>
      <c r="H78" s="167" t="s">
        <v>126</v>
      </c>
      <c r="I78" s="168" t="s">
        <v>127</v>
      </c>
      <c r="J78" s="167" t="s">
        <v>115</v>
      </c>
      <c r="K78" s="169" t="s">
        <v>128</v>
      </c>
      <c r="L78" s="170"/>
      <c r="M78" s="80" t="s">
        <v>129</v>
      </c>
      <c r="N78" s="81" t="s">
        <v>44</v>
      </c>
      <c r="O78" s="81" t="s">
        <v>130</v>
      </c>
      <c r="P78" s="81" t="s">
        <v>131</v>
      </c>
      <c r="Q78" s="81" t="s">
        <v>132</v>
      </c>
      <c r="R78" s="81" t="s">
        <v>133</v>
      </c>
      <c r="S78" s="81" t="s">
        <v>134</v>
      </c>
      <c r="T78" s="82" t="s">
        <v>135</v>
      </c>
    </row>
    <row r="79" spans="2:63" s="1" customFormat="1" ht="29.25" customHeight="1">
      <c r="B79" s="40"/>
      <c r="C79" s="86" t="s">
        <v>116</v>
      </c>
      <c r="D79" s="62"/>
      <c r="E79" s="62"/>
      <c r="F79" s="62"/>
      <c r="G79" s="62"/>
      <c r="H79" s="62"/>
      <c r="I79" s="162"/>
      <c r="J79" s="171">
        <f>BK79</f>
        <v>0</v>
      </c>
      <c r="K79" s="62"/>
      <c r="L79" s="60"/>
      <c r="M79" s="83"/>
      <c r="N79" s="84"/>
      <c r="O79" s="84"/>
      <c r="P79" s="172">
        <f>P80</f>
        <v>0</v>
      </c>
      <c r="Q79" s="84"/>
      <c r="R79" s="172">
        <f>R80</f>
        <v>0.1971</v>
      </c>
      <c r="S79" s="84"/>
      <c r="T79" s="173">
        <f>T80</f>
        <v>0</v>
      </c>
      <c r="AT79" s="23" t="s">
        <v>73</v>
      </c>
      <c r="AU79" s="23" t="s">
        <v>117</v>
      </c>
      <c r="BK79" s="174">
        <f>BK80</f>
        <v>0</v>
      </c>
    </row>
    <row r="80" spans="2:63" s="10" customFormat="1" ht="37.35" customHeight="1">
      <c r="B80" s="175"/>
      <c r="C80" s="176"/>
      <c r="D80" s="177" t="s">
        <v>73</v>
      </c>
      <c r="E80" s="178" t="s">
        <v>196</v>
      </c>
      <c r="F80" s="178" t="s">
        <v>197</v>
      </c>
      <c r="G80" s="176"/>
      <c r="H80" s="176"/>
      <c r="I80" s="179"/>
      <c r="J80" s="180">
        <f>BK80</f>
        <v>0</v>
      </c>
      <c r="K80" s="176"/>
      <c r="L80" s="181"/>
      <c r="M80" s="182"/>
      <c r="N80" s="183"/>
      <c r="O80" s="183"/>
      <c r="P80" s="184">
        <f>P81+P93</f>
        <v>0</v>
      </c>
      <c r="Q80" s="183"/>
      <c r="R80" s="184">
        <f>R81+R93</f>
        <v>0.1971</v>
      </c>
      <c r="S80" s="183"/>
      <c r="T80" s="185">
        <f>T81+T93</f>
        <v>0</v>
      </c>
      <c r="AR80" s="186" t="s">
        <v>24</v>
      </c>
      <c r="AT80" s="187" t="s">
        <v>73</v>
      </c>
      <c r="AU80" s="187" t="s">
        <v>74</v>
      </c>
      <c r="AY80" s="186" t="s">
        <v>139</v>
      </c>
      <c r="BK80" s="188">
        <f>BK81+BK93</f>
        <v>0</v>
      </c>
    </row>
    <row r="81" spans="2:65" s="10" customFormat="1" ht="19.899999999999999" customHeight="1">
      <c r="B81" s="175"/>
      <c r="C81" s="176"/>
      <c r="D81" s="189" t="s">
        <v>73</v>
      </c>
      <c r="E81" s="190" t="s">
        <v>24</v>
      </c>
      <c r="F81" s="190" t="s">
        <v>198</v>
      </c>
      <c r="G81" s="176"/>
      <c r="H81" s="176"/>
      <c r="I81" s="179"/>
      <c r="J81" s="191">
        <f>BK81</f>
        <v>0</v>
      </c>
      <c r="K81" s="176"/>
      <c r="L81" s="181"/>
      <c r="M81" s="182"/>
      <c r="N81" s="183"/>
      <c r="O81" s="183"/>
      <c r="P81" s="184">
        <f>SUM(P82:P92)</f>
        <v>0</v>
      </c>
      <c r="Q81" s="183"/>
      <c r="R81" s="184">
        <f>SUM(R82:R92)</f>
        <v>0.1971</v>
      </c>
      <c r="S81" s="183"/>
      <c r="T81" s="185">
        <f>SUM(T82:T92)</f>
        <v>0</v>
      </c>
      <c r="AR81" s="186" t="s">
        <v>24</v>
      </c>
      <c r="AT81" s="187" t="s">
        <v>73</v>
      </c>
      <c r="AU81" s="187" t="s">
        <v>24</v>
      </c>
      <c r="AY81" s="186" t="s">
        <v>139</v>
      </c>
      <c r="BK81" s="188">
        <f>SUM(BK82:BK92)</f>
        <v>0</v>
      </c>
    </row>
    <row r="82" spans="2:65" s="1" customFormat="1" ht="31.5" customHeight="1">
      <c r="B82" s="40"/>
      <c r="C82" s="192" t="s">
        <v>178</v>
      </c>
      <c r="D82" s="192" t="s">
        <v>142</v>
      </c>
      <c r="E82" s="193" t="s">
        <v>839</v>
      </c>
      <c r="F82" s="194" t="s">
        <v>840</v>
      </c>
      <c r="G82" s="195" t="s">
        <v>207</v>
      </c>
      <c r="H82" s="196">
        <v>33</v>
      </c>
      <c r="I82" s="197"/>
      <c r="J82" s="198">
        <f>ROUND(I82*H82,2)</f>
        <v>0</v>
      </c>
      <c r="K82" s="194" t="s">
        <v>146</v>
      </c>
      <c r="L82" s="60"/>
      <c r="M82" s="199" t="s">
        <v>22</v>
      </c>
      <c r="N82" s="200" t="s">
        <v>45</v>
      </c>
      <c r="O82" s="41"/>
      <c r="P82" s="201">
        <f>O82*H82</f>
        <v>0</v>
      </c>
      <c r="Q82" s="201">
        <v>0</v>
      </c>
      <c r="R82" s="201">
        <f>Q82*H82</f>
        <v>0</v>
      </c>
      <c r="S82" s="201">
        <v>0</v>
      </c>
      <c r="T82" s="202">
        <f>S82*H82</f>
        <v>0</v>
      </c>
      <c r="AR82" s="23" t="s">
        <v>158</v>
      </c>
      <c r="AT82" s="23" t="s">
        <v>142</v>
      </c>
      <c r="AU82" s="23" t="s">
        <v>83</v>
      </c>
      <c r="AY82" s="23" t="s">
        <v>139</v>
      </c>
      <c r="BE82" s="203">
        <f>IF(N82="základní",J82,0)</f>
        <v>0</v>
      </c>
      <c r="BF82" s="203">
        <f>IF(N82="snížená",J82,0)</f>
        <v>0</v>
      </c>
      <c r="BG82" s="203">
        <f>IF(N82="zákl. přenesená",J82,0)</f>
        <v>0</v>
      </c>
      <c r="BH82" s="203">
        <f>IF(N82="sníž. přenesená",J82,0)</f>
        <v>0</v>
      </c>
      <c r="BI82" s="203">
        <f>IF(N82="nulová",J82,0)</f>
        <v>0</v>
      </c>
      <c r="BJ82" s="23" t="s">
        <v>24</v>
      </c>
      <c r="BK82" s="203">
        <f>ROUND(I82*H82,2)</f>
        <v>0</v>
      </c>
      <c r="BL82" s="23" t="s">
        <v>158</v>
      </c>
      <c r="BM82" s="23" t="s">
        <v>841</v>
      </c>
    </row>
    <row r="83" spans="2:65" s="1" customFormat="1" ht="81">
      <c r="B83" s="40"/>
      <c r="C83" s="62"/>
      <c r="D83" s="206" t="s">
        <v>203</v>
      </c>
      <c r="E83" s="62"/>
      <c r="F83" s="220" t="s">
        <v>842</v>
      </c>
      <c r="G83" s="62"/>
      <c r="H83" s="62"/>
      <c r="I83" s="162"/>
      <c r="J83" s="62"/>
      <c r="K83" s="62"/>
      <c r="L83" s="60"/>
      <c r="M83" s="221"/>
      <c r="N83" s="41"/>
      <c r="O83" s="41"/>
      <c r="P83" s="41"/>
      <c r="Q83" s="41"/>
      <c r="R83" s="41"/>
      <c r="S83" s="41"/>
      <c r="T83" s="77"/>
      <c r="AT83" s="23" t="s">
        <v>203</v>
      </c>
      <c r="AU83" s="23" t="s">
        <v>83</v>
      </c>
    </row>
    <row r="84" spans="2:65" s="1" customFormat="1" ht="31.5" customHeight="1">
      <c r="B84" s="40"/>
      <c r="C84" s="192" t="s">
        <v>172</v>
      </c>
      <c r="D84" s="192" t="s">
        <v>142</v>
      </c>
      <c r="E84" s="193" t="s">
        <v>843</v>
      </c>
      <c r="F84" s="194" t="s">
        <v>844</v>
      </c>
      <c r="G84" s="195" t="s">
        <v>207</v>
      </c>
      <c r="H84" s="196">
        <v>33</v>
      </c>
      <c r="I84" s="197"/>
      <c r="J84" s="198">
        <f>ROUND(I84*H84,2)</f>
        <v>0</v>
      </c>
      <c r="K84" s="194" t="s">
        <v>146</v>
      </c>
      <c r="L84" s="60"/>
      <c r="M84" s="199" t="s">
        <v>22</v>
      </c>
      <c r="N84" s="200" t="s">
        <v>45</v>
      </c>
      <c r="O84" s="41"/>
      <c r="P84" s="201">
        <f>O84*H84</f>
        <v>0</v>
      </c>
      <c r="Q84" s="201">
        <v>0</v>
      </c>
      <c r="R84" s="201">
        <f>Q84*H84</f>
        <v>0</v>
      </c>
      <c r="S84" s="201">
        <v>0</v>
      </c>
      <c r="T84" s="202">
        <f>S84*H84</f>
        <v>0</v>
      </c>
      <c r="AR84" s="23" t="s">
        <v>158</v>
      </c>
      <c r="AT84" s="23" t="s">
        <v>142</v>
      </c>
      <c r="AU84" s="23" t="s">
        <v>83</v>
      </c>
      <c r="AY84" s="23" t="s">
        <v>139</v>
      </c>
      <c r="BE84" s="203">
        <f>IF(N84="základní",J84,0)</f>
        <v>0</v>
      </c>
      <c r="BF84" s="203">
        <f>IF(N84="snížená",J84,0)</f>
        <v>0</v>
      </c>
      <c r="BG84" s="203">
        <f>IF(N84="zákl. přenesená",J84,0)</f>
        <v>0</v>
      </c>
      <c r="BH84" s="203">
        <f>IF(N84="sníž. přenesená",J84,0)</f>
        <v>0</v>
      </c>
      <c r="BI84" s="203">
        <f>IF(N84="nulová",J84,0)</f>
        <v>0</v>
      </c>
      <c r="BJ84" s="23" t="s">
        <v>24</v>
      </c>
      <c r="BK84" s="203">
        <f>ROUND(I84*H84,2)</f>
        <v>0</v>
      </c>
      <c r="BL84" s="23" t="s">
        <v>158</v>
      </c>
      <c r="BM84" s="23" t="s">
        <v>845</v>
      </c>
    </row>
    <row r="85" spans="2:65" s="1" customFormat="1" ht="67.5">
      <c r="B85" s="40"/>
      <c r="C85" s="62"/>
      <c r="D85" s="206" t="s">
        <v>203</v>
      </c>
      <c r="E85" s="62"/>
      <c r="F85" s="220" t="s">
        <v>846</v>
      </c>
      <c r="G85" s="62"/>
      <c r="H85" s="62"/>
      <c r="I85" s="162"/>
      <c r="J85" s="62"/>
      <c r="K85" s="62"/>
      <c r="L85" s="60"/>
      <c r="M85" s="221"/>
      <c r="N85" s="41"/>
      <c r="O85" s="41"/>
      <c r="P85" s="41"/>
      <c r="Q85" s="41"/>
      <c r="R85" s="41"/>
      <c r="S85" s="41"/>
      <c r="T85" s="77"/>
      <c r="AT85" s="23" t="s">
        <v>203</v>
      </c>
      <c r="AU85" s="23" t="s">
        <v>83</v>
      </c>
    </row>
    <row r="86" spans="2:65" s="1" customFormat="1" ht="22.5" customHeight="1">
      <c r="B86" s="40"/>
      <c r="C86" s="249" t="s">
        <v>152</v>
      </c>
      <c r="D86" s="249" t="s">
        <v>309</v>
      </c>
      <c r="E86" s="250" t="s">
        <v>847</v>
      </c>
      <c r="F86" s="251" t="s">
        <v>848</v>
      </c>
      <c r="G86" s="252" t="s">
        <v>363</v>
      </c>
      <c r="H86" s="253">
        <v>33</v>
      </c>
      <c r="I86" s="254"/>
      <c r="J86" s="255">
        <f>ROUND(I86*H86,2)</f>
        <v>0</v>
      </c>
      <c r="K86" s="251" t="s">
        <v>22</v>
      </c>
      <c r="L86" s="256"/>
      <c r="M86" s="257" t="s">
        <v>22</v>
      </c>
      <c r="N86" s="258" t="s">
        <v>45</v>
      </c>
      <c r="O86" s="41"/>
      <c r="P86" s="201">
        <f>O86*H86</f>
        <v>0</v>
      </c>
      <c r="Q86" s="201">
        <v>0</v>
      </c>
      <c r="R86" s="201">
        <f>Q86*H86</f>
        <v>0</v>
      </c>
      <c r="S86" s="201">
        <v>0</v>
      </c>
      <c r="T86" s="202">
        <f>S86*H86</f>
        <v>0</v>
      </c>
      <c r="AR86" s="23" t="s">
        <v>182</v>
      </c>
      <c r="AT86" s="23" t="s">
        <v>309</v>
      </c>
      <c r="AU86" s="23" t="s">
        <v>83</v>
      </c>
      <c r="AY86" s="23" t="s">
        <v>139</v>
      </c>
      <c r="BE86" s="203">
        <f>IF(N86="základní",J86,0)</f>
        <v>0</v>
      </c>
      <c r="BF86" s="203">
        <f>IF(N86="snížená",J86,0)</f>
        <v>0</v>
      </c>
      <c r="BG86" s="203">
        <f>IF(N86="zákl. přenesená",J86,0)</f>
        <v>0</v>
      </c>
      <c r="BH86" s="203">
        <f>IF(N86="sníž. přenesená",J86,0)</f>
        <v>0</v>
      </c>
      <c r="BI86" s="203">
        <f>IF(N86="nulová",J86,0)</f>
        <v>0</v>
      </c>
      <c r="BJ86" s="23" t="s">
        <v>24</v>
      </c>
      <c r="BK86" s="203">
        <f>ROUND(I86*H86,2)</f>
        <v>0</v>
      </c>
      <c r="BL86" s="23" t="s">
        <v>158</v>
      </c>
      <c r="BM86" s="23" t="s">
        <v>849</v>
      </c>
    </row>
    <row r="87" spans="2:65" s="1" customFormat="1" ht="22.5" customHeight="1">
      <c r="B87" s="40"/>
      <c r="C87" s="192" t="s">
        <v>182</v>
      </c>
      <c r="D87" s="192" t="s">
        <v>142</v>
      </c>
      <c r="E87" s="193" t="s">
        <v>850</v>
      </c>
      <c r="F87" s="194" t="s">
        <v>851</v>
      </c>
      <c r="G87" s="195" t="s">
        <v>207</v>
      </c>
      <c r="H87" s="196">
        <v>33</v>
      </c>
      <c r="I87" s="197"/>
      <c r="J87" s="198">
        <f>ROUND(I87*H87,2)</f>
        <v>0</v>
      </c>
      <c r="K87" s="194" t="s">
        <v>146</v>
      </c>
      <c r="L87" s="60"/>
      <c r="M87" s="199" t="s">
        <v>22</v>
      </c>
      <c r="N87" s="200" t="s">
        <v>45</v>
      </c>
      <c r="O87" s="41"/>
      <c r="P87" s="201">
        <f>O87*H87</f>
        <v>0</v>
      </c>
      <c r="Q87" s="201">
        <v>0</v>
      </c>
      <c r="R87" s="201">
        <f>Q87*H87</f>
        <v>0</v>
      </c>
      <c r="S87" s="201">
        <v>0</v>
      </c>
      <c r="T87" s="202">
        <f>S87*H87</f>
        <v>0</v>
      </c>
      <c r="AR87" s="23" t="s">
        <v>158</v>
      </c>
      <c r="AT87" s="23" t="s">
        <v>142</v>
      </c>
      <c r="AU87" s="23" t="s">
        <v>83</v>
      </c>
      <c r="AY87" s="23" t="s">
        <v>139</v>
      </c>
      <c r="BE87" s="203">
        <f>IF(N87="základní",J87,0)</f>
        <v>0</v>
      </c>
      <c r="BF87" s="203">
        <f>IF(N87="snížená",J87,0)</f>
        <v>0</v>
      </c>
      <c r="BG87" s="203">
        <f>IF(N87="zákl. přenesená",J87,0)</f>
        <v>0</v>
      </c>
      <c r="BH87" s="203">
        <f>IF(N87="sníž. přenesená",J87,0)</f>
        <v>0</v>
      </c>
      <c r="BI87" s="203">
        <f>IF(N87="nulová",J87,0)</f>
        <v>0</v>
      </c>
      <c r="BJ87" s="23" t="s">
        <v>24</v>
      </c>
      <c r="BK87" s="203">
        <f>ROUND(I87*H87,2)</f>
        <v>0</v>
      </c>
      <c r="BL87" s="23" t="s">
        <v>158</v>
      </c>
      <c r="BM87" s="23" t="s">
        <v>852</v>
      </c>
    </row>
    <row r="88" spans="2:65" s="1" customFormat="1" ht="148.5">
      <c r="B88" s="40"/>
      <c r="C88" s="62"/>
      <c r="D88" s="206" t="s">
        <v>203</v>
      </c>
      <c r="E88" s="62"/>
      <c r="F88" s="220" t="s">
        <v>853</v>
      </c>
      <c r="G88" s="62"/>
      <c r="H88" s="62"/>
      <c r="I88" s="162"/>
      <c r="J88" s="62"/>
      <c r="K88" s="62"/>
      <c r="L88" s="60"/>
      <c r="M88" s="221"/>
      <c r="N88" s="41"/>
      <c r="O88" s="41"/>
      <c r="P88" s="41"/>
      <c r="Q88" s="41"/>
      <c r="R88" s="41"/>
      <c r="S88" s="41"/>
      <c r="T88" s="77"/>
      <c r="AT88" s="23" t="s">
        <v>203</v>
      </c>
      <c r="AU88" s="23" t="s">
        <v>83</v>
      </c>
    </row>
    <row r="89" spans="2:65" s="1" customFormat="1" ht="31.5" customHeight="1">
      <c r="B89" s="40"/>
      <c r="C89" s="192" t="s">
        <v>158</v>
      </c>
      <c r="D89" s="192" t="s">
        <v>142</v>
      </c>
      <c r="E89" s="193" t="s">
        <v>854</v>
      </c>
      <c r="F89" s="194" t="s">
        <v>855</v>
      </c>
      <c r="G89" s="195" t="s">
        <v>201</v>
      </c>
      <c r="H89" s="196">
        <v>35</v>
      </c>
      <c r="I89" s="197"/>
      <c r="J89" s="198">
        <f>ROUND(I89*H89,2)</f>
        <v>0</v>
      </c>
      <c r="K89" s="194" t="s">
        <v>146</v>
      </c>
      <c r="L89" s="60"/>
      <c r="M89" s="199" t="s">
        <v>22</v>
      </c>
      <c r="N89" s="200" t="s">
        <v>45</v>
      </c>
      <c r="O89" s="41"/>
      <c r="P89" s="201">
        <f>O89*H89</f>
        <v>0</v>
      </c>
      <c r="Q89" s="201">
        <v>0</v>
      </c>
      <c r="R89" s="201">
        <f>Q89*H89</f>
        <v>0</v>
      </c>
      <c r="S89" s="201">
        <v>0</v>
      </c>
      <c r="T89" s="202">
        <f>S89*H89</f>
        <v>0</v>
      </c>
      <c r="AR89" s="23" t="s">
        <v>158</v>
      </c>
      <c r="AT89" s="23" t="s">
        <v>142</v>
      </c>
      <c r="AU89" s="23" t="s">
        <v>83</v>
      </c>
      <c r="AY89" s="23" t="s">
        <v>139</v>
      </c>
      <c r="BE89" s="203">
        <f>IF(N89="základní",J89,0)</f>
        <v>0</v>
      </c>
      <c r="BF89" s="203">
        <f>IF(N89="snížená",J89,0)</f>
        <v>0</v>
      </c>
      <c r="BG89" s="203">
        <f>IF(N89="zákl. přenesená",J89,0)</f>
        <v>0</v>
      </c>
      <c r="BH89" s="203">
        <f>IF(N89="sníž. přenesená",J89,0)</f>
        <v>0</v>
      </c>
      <c r="BI89" s="203">
        <f>IF(N89="nulová",J89,0)</f>
        <v>0</v>
      </c>
      <c r="BJ89" s="23" t="s">
        <v>24</v>
      </c>
      <c r="BK89" s="203">
        <f>ROUND(I89*H89,2)</f>
        <v>0</v>
      </c>
      <c r="BL89" s="23" t="s">
        <v>158</v>
      </c>
      <c r="BM89" s="23" t="s">
        <v>856</v>
      </c>
    </row>
    <row r="90" spans="2:65" s="1" customFormat="1" ht="67.5">
      <c r="B90" s="40"/>
      <c r="C90" s="62"/>
      <c r="D90" s="206" t="s">
        <v>203</v>
      </c>
      <c r="E90" s="62"/>
      <c r="F90" s="220" t="s">
        <v>857</v>
      </c>
      <c r="G90" s="62"/>
      <c r="H90" s="62"/>
      <c r="I90" s="162"/>
      <c r="J90" s="62"/>
      <c r="K90" s="62"/>
      <c r="L90" s="60"/>
      <c r="M90" s="221"/>
      <c r="N90" s="41"/>
      <c r="O90" s="41"/>
      <c r="P90" s="41"/>
      <c r="Q90" s="41"/>
      <c r="R90" s="41"/>
      <c r="S90" s="41"/>
      <c r="T90" s="77"/>
      <c r="AT90" s="23" t="s">
        <v>203</v>
      </c>
      <c r="AU90" s="23" t="s">
        <v>83</v>
      </c>
    </row>
    <row r="91" spans="2:65" s="1" customFormat="1" ht="22.5" customHeight="1">
      <c r="B91" s="40"/>
      <c r="C91" s="249" t="s">
        <v>138</v>
      </c>
      <c r="D91" s="249" t="s">
        <v>309</v>
      </c>
      <c r="E91" s="250" t="s">
        <v>858</v>
      </c>
      <c r="F91" s="251" t="s">
        <v>859</v>
      </c>
      <c r="G91" s="252" t="s">
        <v>249</v>
      </c>
      <c r="H91" s="253">
        <v>0.438</v>
      </c>
      <c r="I91" s="254"/>
      <c r="J91" s="255">
        <f>ROUND(I91*H91,2)</f>
        <v>0</v>
      </c>
      <c r="K91" s="251" t="s">
        <v>146</v>
      </c>
      <c r="L91" s="256"/>
      <c r="M91" s="257" t="s">
        <v>22</v>
      </c>
      <c r="N91" s="258" t="s">
        <v>45</v>
      </c>
      <c r="O91" s="41"/>
      <c r="P91" s="201">
        <f>O91*H91</f>
        <v>0</v>
      </c>
      <c r="Q91" s="201">
        <v>0.45</v>
      </c>
      <c r="R91" s="201">
        <f>Q91*H91</f>
        <v>0.1971</v>
      </c>
      <c r="S91" s="201">
        <v>0</v>
      </c>
      <c r="T91" s="202">
        <f>S91*H91</f>
        <v>0</v>
      </c>
      <c r="AR91" s="23" t="s">
        <v>182</v>
      </c>
      <c r="AT91" s="23" t="s">
        <v>309</v>
      </c>
      <c r="AU91" s="23" t="s">
        <v>83</v>
      </c>
      <c r="AY91" s="23" t="s">
        <v>139</v>
      </c>
      <c r="BE91" s="203">
        <f>IF(N91="základní",J91,0)</f>
        <v>0</v>
      </c>
      <c r="BF91" s="203">
        <f>IF(N91="snížená",J91,0)</f>
        <v>0</v>
      </c>
      <c r="BG91" s="203">
        <f>IF(N91="zákl. přenesená",J91,0)</f>
        <v>0</v>
      </c>
      <c r="BH91" s="203">
        <f>IF(N91="sníž. přenesená",J91,0)</f>
        <v>0</v>
      </c>
      <c r="BI91" s="203">
        <f>IF(N91="nulová",J91,0)</f>
        <v>0</v>
      </c>
      <c r="BJ91" s="23" t="s">
        <v>24</v>
      </c>
      <c r="BK91" s="203">
        <f>ROUND(I91*H91,2)</f>
        <v>0</v>
      </c>
      <c r="BL91" s="23" t="s">
        <v>158</v>
      </c>
      <c r="BM91" s="23" t="s">
        <v>860</v>
      </c>
    </row>
    <row r="92" spans="2:65" s="11" customFormat="1" ht="13.5">
      <c r="B92" s="204"/>
      <c r="C92" s="205"/>
      <c r="D92" s="222" t="s">
        <v>156</v>
      </c>
      <c r="E92" s="205"/>
      <c r="F92" s="236" t="s">
        <v>861</v>
      </c>
      <c r="G92" s="205"/>
      <c r="H92" s="237">
        <v>0.438</v>
      </c>
      <c r="I92" s="210"/>
      <c r="J92" s="205"/>
      <c r="K92" s="205"/>
      <c r="L92" s="211"/>
      <c r="M92" s="212"/>
      <c r="N92" s="213"/>
      <c r="O92" s="213"/>
      <c r="P92" s="213"/>
      <c r="Q92" s="213"/>
      <c r="R92" s="213"/>
      <c r="S92" s="213"/>
      <c r="T92" s="214"/>
      <c r="AT92" s="215" t="s">
        <v>156</v>
      </c>
      <c r="AU92" s="215" t="s">
        <v>83</v>
      </c>
      <c r="AV92" s="11" t="s">
        <v>83</v>
      </c>
      <c r="AW92" s="11" t="s">
        <v>6</v>
      </c>
      <c r="AX92" s="11" t="s">
        <v>24</v>
      </c>
      <c r="AY92" s="215" t="s">
        <v>139</v>
      </c>
    </row>
    <row r="93" spans="2:65" s="10" customFormat="1" ht="29.85" customHeight="1">
      <c r="B93" s="175"/>
      <c r="C93" s="176"/>
      <c r="D93" s="189" t="s">
        <v>73</v>
      </c>
      <c r="E93" s="190" t="s">
        <v>663</v>
      </c>
      <c r="F93" s="190" t="s">
        <v>664</v>
      </c>
      <c r="G93" s="176"/>
      <c r="H93" s="176"/>
      <c r="I93" s="179"/>
      <c r="J93" s="191">
        <f>BK93</f>
        <v>0</v>
      </c>
      <c r="K93" s="176"/>
      <c r="L93" s="181"/>
      <c r="M93" s="182"/>
      <c r="N93" s="183"/>
      <c r="O93" s="183"/>
      <c r="P93" s="184">
        <f>P94</f>
        <v>0</v>
      </c>
      <c r="Q93" s="183"/>
      <c r="R93" s="184">
        <f>R94</f>
        <v>0</v>
      </c>
      <c r="S93" s="183"/>
      <c r="T93" s="185">
        <f>T94</f>
        <v>0</v>
      </c>
      <c r="AR93" s="186" t="s">
        <v>24</v>
      </c>
      <c r="AT93" s="187" t="s">
        <v>73</v>
      </c>
      <c r="AU93" s="187" t="s">
        <v>24</v>
      </c>
      <c r="AY93" s="186" t="s">
        <v>139</v>
      </c>
      <c r="BK93" s="188">
        <f>BK94</f>
        <v>0</v>
      </c>
    </row>
    <row r="94" spans="2:65" s="1" customFormat="1" ht="31.5" customHeight="1">
      <c r="B94" s="40"/>
      <c r="C94" s="192" t="s">
        <v>164</v>
      </c>
      <c r="D94" s="192" t="s">
        <v>142</v>
      </c>
      <c r="E94" s="193" t="s">
        <v>862</v>
      </c>
      <c r="F94" s="194" t="s">
        <v>863</v>
      </c>
      <c r="G94" s="195" t="s">
        <v>357</v>
      </c>
      <c r="H94" s="196">
        <v>0.19700000000000001</v>
      </c>
      <c r="I94" s="197"/>
      <c r="J94" s="198">
        <f>ROUND(I94*H94,2)</f>
        <v>0</v>
      </c>
      <c r="K94" s="194" t="s">
        <v>146</v>
      </c>
      <c r="L94" s="60"/>
      <c r="M94" s="199" t="s">
        <v>22</v>
      </c>
      <c r="N94" s="216" t="s">
        <v>45</v>
      </c>
      <c r="O94" s="217"/>
      <c r="P94" s="218">
        <f>O94*H94</f>
        <v>0</v>
      </c>
      <c r="Q94" s="218">
        <v>0</v>
      </c>
      <c r="R94" s="218">
        <f>Q94*H94</f>
        <v>0</v>
      </c>
      <c r="S94" s="218">
        <v>0</v>
      </c>
      <c r="T94" s="219">
        <f>S94*H94</f>
        <v>0</v>
      </c>
      <c r="AR94" s="23" t="s">
        <v>158</v>
      </c>
      <c r="AT94" s="23" t="s">
        <v>142</v>
      </c>
      <c r="AU94" s="23" t="s">
        <v>83</v>
      </c>
      <c r="AY94" s="23" t="s">
        <v>139</v>
      </c>
      <c r="BE94" s="203">
        <f>IF(N94="základní",J94,0)</f>
        <v>0</v>
      </c>
      <c r="BF94" s="203">
        <f>IF(N94="snížená",J94,0)</f>
        <v>0</v>
      </c>
      <c r="BG94" s="203">
        <f>IF(N94="zákl. přenesená",J94,0)</f>
        <v>0</v>
      </c>
      <c r="BH94" s="203">
        <f>IF(N94="sníž. přenesená",J94,0)</f>
        <v>0</v>
      </c>
      <c r="BI94" s="203">
        <f>IF(N94="nulová",J94,0)</f>
        <v>0</v>
      </c>
      <c r="BJ94" s="23" t="s">
        <v>24</v>
      </c>
      <c r="BK94" s="203">
        <f>ROUND(I94*H94,2)</f>
        <v>0</v>
      </c>
      <c r="BL94" s="23" t="s">
        <v>158</v>
      </c>
      <c r="BM94" s="23" t="s">
        <v>864</v>
      </c>
    </row>
    <row r="95" spans="2:65" s="1" customFormat="1" ht="6.95" customHeight="1">
      <c r="B95" s="55"/>
      <c r="C95" s="56"/>
      <c r="D95" s="56"/>
      <c r="E95" s="56"/>
      <c r="F95" s="56"/>
      <c r="G95" s="56"/>
      <c r="H95" s="56"/>
      <c r="I95" s="138"/>
      <c r="J95" s="56"/>
      <c r="K95" s="56"/>
      <c r="L95" s="60"/>
    </row>
  </sheetData>
  <sheetProtection algorithmName="SHA-512" hashValue="lmTGFKGkUXOlCtpVWIpNxumvnMpYsQJgmzWKh6FZ+kAfVe93diHfkqa9GqNK1Ae/oVHUnvL8UV8Ki5/5FkrlZA==" saltValue="CESHpFfP2bL3Kucrt/18Jg==" spinCount="100000" sheet="1" objects="1" scenarios="1" formatCells="0" formatColumns="0" formatRows="0" sort="0" autoFilter="0"/>
  <autoFilter ref="C78:K94"/>
  <mergeCells count="9">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19</vt:i4>
      </vt:variant>
    </vt:vector>
  </HeadingPairs>
  <TitlesOfParts>
    <vt:vector size="29" baseType="lpstr">
      <vt:lpstr>Rekapitulace stavby</vt:lpstr>
      <vt:lpstr>SO 001 - Ostatní a vedlej...</vt:lpstr>
      <vt:lpstr>SO 101 - Přestavba obsluž...</vt:lpstr>
      <vt:lpstr>SO 171 - Dopravně inženýr...</vt:lpstr>
      <vt:lpstr>SO 191 - Definitivní dopr...</vt:lpstr>
      <vt:lpstr>SO 301 - Úprava přípojek ...</vt:lpstr>
      <vt:lpstr>SO 431 - Ochrana NN kabel...</vt:lpstr>
      <vt:lpstr>SO 451 - Ochrana kabelů O2</vt:lpstr>
      <vt:lpstr>SO 801 - Sadové úpravy</vt:lpstr>
      <vt:lpstr>Pokyny pro vyplnění</vt:lpstr>
      <vt:lpstr>'Rekapitulace stavby'!Názvy_tisku</vt:lpstr>
      <vt:lpstr>'SO 001 - Ostatní a vedlej...'!Názvy_tisku</vt:lpstr>
      <vt:lpstr>'SO 101 - Přestavba obsluž...'!Názvy_tisku</vt:lpstr>
      <vt:lpstr>'SO 171 - Dopravně inženýr...'!Názvy_tisku</vt:lpstr>
      <vt:lpstr>'SO 191 - Definitivní dopr...'!Názvy_tisku</vt:lpstr>
      <vt:lpstr>'SO 301 - Úprava přípojek ...'!Názvy_tisku</vt:lpstr>
      <vt:lpstr>'SO 431 - Ochrana NN kabel...'!Názvy_tisku</vt:lpstr>
      <vt:lpstr>'SO 451 - Ochrana kabelů O2'!Názvy_tisku</vt:lpstr>
      <vt:lpstr>'SO 801 - Sadové úpravy'!Názvy_tisku</vt:lpstr>
      <vt:lpstr>'Pokyny pro vyplnění'!Oblast_tisku</vt:lpstr>
      <vt:lpstr>'Rekapitulace stavby'!Oblast_tisku</vt:lpstr>
      <vt:lpstr>'SO 001 - Ostatní a vedlej...'!Oblast_tisku</vt:lpstr>
      <vt:lpstr>'SO 101 - Přestavba obsluž...'!Oblast_tisku</vt:lpstr>
      <vt:lpstr>'SO 171 - Dopravně inženýr...'!Oblast_tisku</vt:lpstr>
      <vt:lpstr>'SO 191 - Definitivní dopr...'!Oblast_tisku</vt:lpstr>
      <vt:lpstr>'SO 301 - Úprava přípojek ...'!Oblast_tisku</vt:lpstr>
      <vt:lpstr>'SO 431 - Ochrana NN kabel...'!Oblast_tisku</vt:lpstr>
      <vt:lpstr>'SO 451 - Ochrana kabelů O2'!Oblast_tisku</vt:lpstr>
      <vt:lpstr>'SO 801 - Sadové úpravy'!Oblast_tisku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Jiří Bílek</dc:creator>
  <cp:lastModifiedBy>Jiří Bílek</cp:lastModifiedBy>
  <dcterms:created xsi:type="dcterms:W3CDTF">2017-03-23T13:59:34Z</dcterms:created>
  <dcterms:modified xsi:type="dcterms:W3CDTF">2017-03-23T13:59:46Z</dcterms:modified>
</cp:coreProperties>
</file>