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svtp.sharepoint.com/sites/Zakazky/Sdilene dokumenty/Připravovaná VŘ/_Kam Žeh/2020_05_ZMR_III_MK A Parkoviště na Turyni/K odeslání/"/>
    </mc:Choice>
  </mc:AlternateContent>
  <xr:revisionPtr revIDLastSave="140" documentId="11_2E088A68346CF125CE3E4A040945CE575798D1BD" xr6:coauthVersionLast="45" xr6:coauthVersionMax="45" xr10:uidLastSave="{546454B4-F919-48F9-8583-E4F76CC89940}"/>
  <bookViews>
    <workbookView xWindow="-120" yWindow="-120" windowWidth="29040" windowHeight="17640" activeTab="1" xr2:uid="{00000000-000D-0000-FFFF-FFFF00000000}"/>
  </bookViews>
  <sheets>
    <sheet name="Rekapitulace stavby" sheetId="1" r:id="rId1"/>
    <sheet name="01 - dopravní část" sheetId="2" r:id="rId2"/>
  </sheets>
  <definedNames>
    <definedName name="_xlnm._FilterDatabase" localSheetId="1" hidden="1">'01 - dopravní část'!$C$92:$K$264</definedName>
    <definedName name="_xlnm.Print_Titles" localSheetId="1">'01 - dopravní část'!$92:$92</definedName>
    <definedName name="_xlnm.Print_Titles" localSheetId="0">'Rekapitulace stavby'!$52:$52</definedName>
    <definedName name="_xlnm.Print_Area" localSheetId="1">'01 - dopravní část'!$C$4:$J$39,'01 - dopravní část'!$C$45:$J$74,'01 - dopravní část'!$C$80:$K$264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 s="1"/>
  <c r="BI264" i="2"/>
  <c r="BH264" i="2"/>
  <c r="BG264" i="2"/>
  <c r="BF264" i="2"/>
  <c r="T264" i="2"/>
  <c r="R264" i="2"/>
  <c r="P264" i="2"/>
  <c r="BK264" i="2"/>
  <c r="J264" i="2"/>
  <c r="BE264" i="2" s="1"/>
  <c r="BI263" i="2"/>
  <c r="BH263" i="2"/>
  <c r="BG263" i="2"/>
  <c r="BF263" i="2"/>
  <c r="T263" i="2"/>
  <c r="R263" i="2"/>
  <c r="P263" i="2"/>
  <c r="BK263" i="2"/>
  <c r="J263" i="2"/>
  <c r="BE263" i="2" s="1"/>
  <c r="BI262" i="2"/>
  <c r="BH262" i="2"/>
  <c r="BG262" i="2"/>
  <c r="BF262" i="2"/>
  <c r="T262" i="2"/>
  <c r="R262" i="2"/>
  <c r="P262" i="2"/>
  <c r="BK262" i="2"/>
  <c r="J262" i="2"/>
  <c r="BE262" i="2" s="1"/>
  <c r="BI261" i="2"/>
  <c r="BH261" i="2"/>
  <c r="BG261" i="2"/>
  <c r="BF261" i="2"/>
  <c r="T261" i="2"/>
  <c r="R261" i="2"/>
  <c r="P261" i="2"/>
  <c r="BK261" i="2"/>
  <c r="J261" i="2"/>
  <c r="BE261" i="2" s="1"/>
  <c r="BI260" i="2"/>
  <c r="BH260" i="2"/>
  <c r="BG260" i="2"/>
  <c r="BF260" i="2"/>
  <c r="T260" i="2"/>
  <c r="R260" i="2"/>
  <c r="P260" i="2"/>
  <c r="BK260" i="2"/>
  <c r="J260" i="2"/>
  <c r="BE260" i="2" s="1"/>
  <c r="BI259" i="2"/>
  <c r="BH259" i="2"/>
  <c r="BG259" i="2"/>
  <c r="BF259" i="2"/>
  <c r="T259" i="2"/>
  <c r="R259" i="2"/>
  <c r="P259" i="2"/>
  <c r="BK259" i="2"/>
  <c r="J259" i="2"/>
  <c r="BE259" i="2" s="1"/>
  <c r="BI258" i="2"/>
  <c r="BH258" i="2"/>
  <c r="BG258" i="2"/>
  <c r="BF258" i="2"/>
  <c r="T258" i="2"/>
  <c r="R258" i="2"/>
  <c r="P258" i="2"/>
  <c r="P255" i="2" s="1"/>
  <c r="BK258" i="2"/>
  <c r="J258" i="2"/>
  <c r="BE258" i="2" s="1"/>
  <c r="BI257" i="2"/>
  <c r="BH257" i="2"/>
  <c r="BG257" i="2"/>
  <c r="BF257" i="2"/>
  <c r="T257" i="2"/>
  <c r="T255" i="2" s="1"/>
  <c r="R257" i="2"/>
  <c r="P257" i="2"/>
  <c r="BK257" i="2"/>
  <c r="J257" i="2"/>
  <c r="BE257" i="2" s="1"/>
  <c r="BI256" i="2"/>
  <c r="BH256" i="2"/>
  <c r="BG256" i="2"/>
  <c r="BF256" i="2"/>
  <c r="T256" i="2"/>
  <c r="R256" i="2"/>
  <c r="P256" i="2"/>
  <c r="BK256" i="2"/>
  <c r="J256" i="2"/>
  <c r="BE256" i="2" s="1"/>
  <c r="BI253" i="2"/>
  <c r="BH253" i="2"/>
  <c r="BG253" i="2"/>
  <c r="BF253" i="2"/>
  <c r="T253" i="2"/>
  <c r="R253" i="2"/>
  <c r="R249" i="2" s="1"/>
  <c r="P253" i="2"/>
  <c r="BK253" i="2"/>
  <c r="J253" i="2"/>
  <c r="BE253" i="2" s="1"/>
  <c r="BI251" i="2"/>
  <c r="BH251" i="2"/>
  <c r="BG251" i="2"/>
  <c r="BF251" i="2"/>
  <c r="T251" i="2"/>
  <c r="T249" i="2" s="1"/>
  <c r="T248" i="2" s="1"/>
  <c r="R251" i="2"/>
  <c r="P251" i="2"/>
  <c r="BK251" i="2"/>
  <c r="J251" i="2"/>
  <c r="BE251" i="2" s="1"/>
  <c r="BI250" i="2"/>
  <c r="BH250" i="2"/>
  <c r="BG250" i="2"/>
  <c r="BF250" i="2"/>
  <c r="T250" i="2"/>
  <c r="R250" i="2"/>
  <c r="R248" i="2"/>
  <c r="P250" i="2"/>
  <c r="BK250" i="2"/>
  <c r="J250" i="2"/>
  <c r="BE250" i="2" s="1"/>
  <c r="BI247" i="2"/>
  <c r="BH247" i="2"/>
  <c r="BG247" i="2"/>
  <c r="BF247" i="2"/>
  <c r="T247" i="2"/>
  <c r="T246" i="2" s="1"/>
  <c r="R247" i="2"/>
  <c r="R246" i="2"/>
  <c r="P247" i="2"/>
  <c r="P246" i="2" s="1"/>
  <c r="BK247" i="2"/>
  <c r="BK246" i="2" s="1"/>
  <c r="J246" i="2" s="1"/>
  <c r="J70" i="2" s="1"/>
  <c r="J247" i="2"/>
  <c r="BE247" i="2" s="1"/>
  <c r="BI245" i="2"/>
  <c r="BH245" i="2"/>
  <c r="BG245" i="2"/>
  <c r="BF245" i="2"/>
  <c r="T245" i="2"/>
  <c r="R245" i="2"/>
  <c r="P245" i="2"/>
  <c r="BK245" i="2"/>
  <c r="J245" i="2"/>
  <c r="BE245" i="2" s="1"/>
  <c r="BI244" i="2"/>
  <c r="BH244" i="2"/>
  <c r="BG244" i="2"/>
  <c r="BF244" i="2"/>
  <c r="T244" i="2"/>
  <c r="R244" i="2"/>
  <c r="P244" i="2"/>
  <c r="BK244" i="2"/>
  <c r="J244" i="2"/>
  <c r="BE244" i="2" s="1"/>
  <c r="BI243" i="2"/>
  <c r="BH243" i="2"/>
  <c r="BG243" i="2"/>
  <c r="BF243" i="2"/>
  <c r="T243" i="2"/>
  <c r="R243" i="2"/>
  <c r="P243" i="2"/>
  <c r="BK243" i="2"/>
  <c r="J243" i="2"/>
  <c r="BE243" i="2" s="1"/>
  <c r="BI240" i="2"/>
  <c r="BH240" i="2"/>
  <c r="BG240" i="2"/>
  <c r="BF240" i="2"/>
  <c r="T240" i="2"/>
  <c r="R240" i="2"/>
  <c r="P240" i="2"/>
  <c r="BK240" i="2"/>
  <c r="J240" i="2"/>
  <c r="BE240" i="2" s="1"/>
  <c r="BI239" i="2"/>
  <c r="BH239" i="2"/>
  <c r="BG239" i="2"/>
  <c r="BF239" i="2"/>
  <c r="T239" i="2"/>
  <c r="R239" i="2"/>
  <c r="P239" i="2"/>
  <c r="BK239" i="2"/>
  <c r="J239" i="2"/>
  <c r="BE239" i="2" s="1"/>
  <c r="BI237" i="2"/>
  <c r="BH237" i="2"/>
  <c r="BG237" i="2"/>
  <c r="BF237" i="2"/>
  <c r="T237" i="2"/>
  <c r="R237" i="2"/>
  <c r="P237" i="2"/>
  <c r="BK237" i="2"/>
  <c r="J237" i="2"/>
  <c r="BE237" i="2" s="1"/>
  <c r="BI236" i="2"/>
  <c r="BH236" i="2"/>
  <c r="BG236" i="2"/>
  <c r="BF236" i="2"/>
  <c r="T236" i="2"/>
  <c r="R236" i="2"/>
  <c r="P236" i="2"/>
  <c r="BK236" i="2"/>
  <c r="J236" i="2"/>
  <c r="BE236" i="2" s="1"/>
  <c r="BI233" i="2"/>
  <c r="BH233" i="2"/>
  <c r="BG233" i="2"/>
  <c r="BF233" i="2"/>
  <c r="T233" i="2"/>
  <c r="R233" i="2"/>
  <c r="P233" i="2"/>
  <c r="BK233" i="2"/>
  <c r="J233" i="2"/>
  <c r="BE233" i="2" s="1"/>
  <c r="BI230" i="2"/>
  <c r="BH230" i="2"/>
  <c r="BG230" i="2"/>
  <c r="BF230" i="2"/>
  <c r="T230" i="2"/>
  <c r="R230" i="2"/>
  <c r="P230" i="2"/>
  <c r="BK230" i="2"/>
  <c r="J230" i="2"/>
  <c r="BE230" i="2" s="1"/>
  <c r="BI228" i="2"/>
  <c r="BH228" i="2"/>
  <c r="BG228" i="2"/>
  <c r="BF228" i="2"/>
  <c r="T228" i="2"/>
  <c r="R228" i="2"/>
  <c r="P228" i="2"/>
  <c r="BK228" i="2"/>
  <c r="J228" i="2"/>
  <c r="BE228" i="2" s="1"/>
  <c r="BI227" i="2"/>
  <c r="BH227" i="2"/>
  <c r="BG227" i="2"/>
  <c r="BF227" i="2"/>
  <c r="T227" i="2"/>
  <c r="R227" i="2"/>
  <c r="P227" i="2"/>
  <c r="BK227" i="2"/>
  <c r="J227" i="2"/>
  <c r="BE227" i="2" s="1"/>
  <c r="BI224" i="2"/>
  <c r="BH224" i="2"/>
  <c r="BG224" i="2"/>
  <c r="BF224" i="2"/>
  <c r="T224" i="2"/>
  <c r="R224" i="2"/>
  <c r="P224" i="2"/>
  <c r="BK224" i="2"/>
  <c r="J224" i="2"/>
  <c r="BE224" i="2" s="1"/>
  <c r="BI221" i="2"/>
  <c r="BH221" i="2"/>
  <c r="BG221" i="2"/>
  <c r="BF221" i="2"/>
  <c r="T221" i="2"/>
  <c r="R221" i="2"/>
  <c r="P221" i="2"/>
  <c r="BK221" i="2"/>
  <c r="J221" i="2"/>
  <c r="BE221" i="2" s="1"/>
  <c r="BI220" i="2"/>
  <c r="BH220" i="2"/>
  <c r="BG220" i="2"/>
  <c r="BF220" i="2"/>
  <c r="T220" i="2"/>
  <c r="R220" i="2"/>
  <c r="P220" i="2"/>
  <c r="BK220" i="2"/>
  <c r="J220" i="2"/>
  <c r="BE220" i="2" s="1"/>
  <c r="BI219" i="2"/>
  <c r="BH219" i="2"/>
  <c r="BG219" i="2"/>
  <c r="BF219" i="2"/>
  <c r="T219" i="2"/>
  <c r="R219" i="2"/>
  <c r="P219" i="2"/>
  <c r="BK219" i="2"/>
  <c r="J219" i="2"/>
  <c r="BE219" i="2" s="1"/>
  <c r="BI218" i="2"/>
  <c r="BH218" i="2"/>
  <c r="BG218" i="2"/>
  <c r="BF218" i="2"/>
  <c r="T218" i="2"/>
  <c r="R218" i="2"/>
  <c r="P218" i="2"/>
  <c r="BK218" i="2"/>
  <c r="J218" i="2"/>
  <c r="BE218" i="2" s="1"/>
  <c r="BI215" i="2"/>
  <c r="BH215" i="2"/>
  <c r="BG215" i="2"/>
  <c r="BF215" i="2"/>
  <c r="T215" i="2"/>
  <c r="R215" i="2"/>
  <c r="P215" i="2"/>
  <c r="BK215" i="2"/>
  <c r="J215" i="2"/>
  <c r="BE215" i="2" s="1"/>
  <c r="BI214" i="2"/>
  <c r="BH214" i="2"/>
  <c r="BG214" i="2"/>
  <c r="BF214" i="2"/>
  <c r="T214" i="2"/>
  <c r="R214" i="2"/>
  <c r="R210" i="2" s="1"/>
  <c r="P214" i="2"/>
  <c r="BK214" i="2"/>
  <c r="J214" i="2"/>
  <c r="BE214" i="2"/>
  <c r="BI211" i="2"/>
  <c r="BH211" i="2"/>
  <c r="BG211" i="2"/>
  <c r="BF211" i="2"/>
  <c r="T211" i="2"/>
  <c r="T210" i="2" s="1"/>
  <c r="R211" i="2"/>
  <c r="P211" i="2"/>
  <c r="BK211" i="2"/>
  <c r="J211" i="2"/>
  <c r="BE211" i="2" s="1"/>
  <c r="BI209" i="2"/>
  <c r="BH209" i="2"/>
  <c r="BG209" i="2"/>
  <c r="BF209" i="2"/>
  <c r="T209" i="2"/>
  <c r="R209" i="2"/>
  <c r="P209" i="2"/>
  <c r="BK209" i="2"/>
  <c r="J209" i="2"/>
  <c r="BE209" i="2" s="1"/>
  <c r="BI208" i="2"/>
  <c r="BH208" i="2"/>
  <c r="BG208" i="2"/>
  <c r="BF208" i="2"/>
  <c r="T208" i="2"/>
  <c r="T207" i="2"/>
  <c r="R208" i="2"/>
  <c r="R207" i="2" s="1"/>
  <c r="P208" i="2"/>
  <c r="P207" i="2"/>
  <c r="BK208" i="2"/>
  <c r="J208" i="2"/>
  <c r="BE208" i="2" s="1"/>
  <c r="BI204" i="2"/>
  <c r="BH204" i="2"/>
  <c r="BG204" i="2"/>
  <c r="BF204" i="2"/>
  <c r="T204" i="2"/>
  <c r="R204" i="2"/>
  <c r="P204" i="2"/>
  <c r="P201" i="2" s="1"/>
  <c r="BK204" i="2"/>
  <c r="J204" i="2"/>
  <c r="BE204" i="2" s="1"/>
  <c r="BI203" i="2"/>
  <c r="BH203" i="2"/>
  <c r="BG203" i="2"/>
  <c r="BF203" i="2"/>
  <c r="T203" i="2"/>
  <c r="R203" i="2"/>
  <c r="P203" i="2"/>
  <c r="BK203" i="2"/>
  <c r="J203" i="2"/>
  <c r="BE203" i="2" s="1"/>
  <c r="BI202" i="2"/>
  <c r="BH202" i="2"/>
  <c r="BG202" i="2"/>
  <c r="BF202" i="2"/>
  <c r="T202" i="2"/>
  <c r="T201" i="2"/>
  <c r="R202" i="2"/>
  <c r="R201" i="2" s="1"/>
  <c r="P202" i="2"/>
  <c r="BK202" i="2"/>
  <c r="J202" i="2"/>
  <c r="BE202" i="2" s="1"/>
  <c r="BI198" i="2"/>
  <c r="BH198" i="2"/>
  <c r="BG198" i="2"/>
  <c r="BF198" i="2"/>
  <c r="T198" i="2"/>
  <c r="R198" i="2"/>
  <c r="P198" i="2"/>
  <c r="BK198" i="2"/>
  <c r="J198" i="2"/>
  <c r="BE198" i="2" s="1"/>
  <c r="BI193" i="2"/>
  <c r="BH193" i="2"/>
  <c r="BG193" i="2"/>
  <c r="BF193" i="2"/>
  <c r="T193" i="2"/>
  <c r="R193" i="2"/>
  <c r="P193" i="2"/>
  <c r="BK193" i="2"/>
  <c r="J193" i="2"/>
  <c r="BE193" i="2" s="1"/>
  <c r="BI189" i="2"/>
  <c r="BH189" i="2"/>
  <c r="BG189" i="2"/>
  <c r="BF189" i="2"/>
  <c r="T189" i="2"/>
  <c r="R189" i="2"/>
  <c r="P189" i="2"/>
  <c r="BK189" i="2"/>
  <c r="J189" i="2"/>
  <c r="BE189" i="2" s="1"/>
  <c r="BI186" i="2"/>
  <c r="BH186" i="2"/>
  <c r="BG186" i="2"/>
  <c r="BF186" i="2"/>
  <c r="T186" i="2"/>
  <c r="R186" i="2"/>
  <c r="P186" i="2"/>
  <c r="BK186" i="2"/>
  <c r="J186" i="2"/>
  <c r="BE186" i="2" s="1"/>
  <c r="BI182" i="2"/>
  <c r="BH182" i="2"/>
  <c r="BG182" i="2"/>
  <c r="BF182" i="2"/>
  <c r="T182" i="2"/>
  <c r="R182" i="2"/>
  <c r="P182" i="2"/>
  <c r="BK182" i="2"/>
  <c r="J182" i="2"/>
  <c r="BE182" i="2" s="1"/>
  <c r="BI181" i="2"/>
  <c r="BH181" i="2"/>
  <c r="BG181" i="2"/>
  <c r="BF181" i="2"/>
  <c r="T181" i="2"/>
  <c r="R181" i="2"/>
  <c r="P181" i="2"/>
  <c r="BK181" i="2"/>
  <c r="J181" i="2"/>
  <c r="BE181" i="2" s="1"/>
  <c r="BI180" i="2"/>
  <c r="BH180" i="2"/>
  <c r="BG180" i="2"/>
  <c r="BF180" i="2"/>
  <c r="T180" i="2"/>
  <c r="R180" i="2"/>
  <c r="R177" i="2" s="1"/>
  <c r="P180" i="2"/>
  <c r="BK180" i="2"/>
  <c r="J180" i="2"/>
  <c r="BE180" i="2" s="1"/>
  <c r="BI178" i="2"/>
  <c r="BH178" i="2"/>
  <c r="BG178" i="2"/>
  <c r="BF178" i="2"/>
  <c r="T178" i="2"/>
  <c r="R178" i="2"/>
  <c r="P178" i="2"/>
  <c r="P177" i="2" s="1"/>
  <c r="BK178" i="2"/>
  <c r="J178" i="2"/>
  <c r="BE178" i="2"/>
  <c r="BI176" i="2"/>
  <c r="BH176" i="2"/>
  <c r="BG176" i="2"/>
  <c r="BF176" i="2"/>
  <c r="T176" i="2"/>
  <c r="R176" i="2"/>
  <c r="P176" i="2"/>
  <c r="BK176" i="2"/>
  <c r="BK171" i="2" s="1"/>
  <c r="J171" i="2" s="1"/>
  <c r="J65" i="2" s="1"/>
  <c r="J176" i="2"/>
  <c r="BE176" i="2" s="1"/>
  <c r="BI175" i="2"/>
  <c r="BH175" i="2"/>
  <c r="BG175" i="2"/>
  <c r="BF175" i="2"/>
  <c r="T175" i="2"/>
  <c r="R175" i="2"/>
  <c r="P175" i="2"/>
  <c r="BK175" i="2"/>
  <c r="J175" i="2"/>
  <c r="BE175" i="2" s="1"/>
  <c r="BI172" i="2"/>
  <c r="BH172" i="2"/>
  <c r="BG172" i="2"/>
  <c r="BF172" i="2"/>
  <c r="T172" i="2"/>
  <c r="R172" i="2"/>
  <c r="R171" i="2"/>
  <c r="P172" i="2"/>
  <c r="P171" i="2" s="1"/>
  <c r="BK172" i="2"/>
  <c r="J172" i="2"/>
  <c r="BE172" i="2" s="1"/>
  <c r="BI169" i="2"/>
  <c r="BH169" i="2"/>
  <c r="BG169" i="2"/>
  <c r="BF169" i="2"/>
  <c r="T169" i="2"/>
  <c r="T165" i="2" s="1"/>
  <c r="R169" i="2"/>
  <c r="P169" i="2"/>
  <c r="BK169" i="2"/>
  <c r="J169" i="2"/>
  <c r="BE169" i="2" s="1"/>
  <c r="BI166" i="2"/>
  <c r="BH166" i="2"/>
  <c r="BG166" i="2"/>
  <c r="BF166" i="2"/>
  <c r="T166" i="2"/>
  <c r="R166" i="2"/>
  <c r="R165" i="2" s="1"/>
  <c r="P166" i="2"/>
  <c r="P165" i="2" s="1"/>
  <c r="BK166" i="2"/>
  <c r="J166" i="2"/>
  <c r="BE166" i="2" s="1"/>
  <c r="BI163" i="2"/>
  <c r="BH163" i="2"/>
  <c r="BG163" i="2"/>
  <c r="BF163" i="2"/>
  <c r="T163" i="2"/>
  <c r="R163" i="2"/>
  <c r="P163" i="2"/>
  <c r="BK163" i="2"/>
  <c r="J163" i="2"/>
  <c r="BE163" i="2"/>
  <c r="BI160" i="2"/>
  <c r="BH160" i="2"/>
  <c r="BG160" i="2"/>
  <c r="BF160" i="2"/>
  <c r="T160" i="2"/>
  <c r="R160" i="2"/>
  <c r="P160" i="2"/>
  <c r="BK160" i="2"/>
  <c r="J160" i="2"/>
  <c r="BE160" i="2" s="1"/>
  <c r="BI157" i="2"/>
  <c r="BH157" i="2"/>
  <c r="BG157" i="2"/>
  <c r="BF157" i="2"/>
  <c r="T157" i="2"/>
  <c r="R157" i="2"/>
  <c r="P157" i="2"/>
  <c r="BK157" i="2"/>
  <c r="J157" i="2"/>
  <c r="BE157" i="2"/>
  <c r="BI154" i="2"/>
  <c r="BH154" i="2"/>
  <c r="BG154" i="2"/>
  <c r="BF154" i="2"/>
  <c r="T154" i="2"/>
  <c r="R154" i="2"/>
  <c r="P154" i="2"/>
  <c r="BK154" i="2"/>
  <c r="J154" i="2"/>
  <c r="BE154" i="2" s="1"/>
  <c r="BI151" i="2"/>
  <c r="BH151" i="2"/>
  <c r="BG151" i="2"/>
  <c r="BF151" i="2"/>
  <c r="T151" i="2"/>
  <c r="R151" i="2"/>
  <c r="P151" i="2"/>
  <c r="BK151" i="2"/>
  <c r="J151" i="2"/>
  <c r="BE151" i="2" s="1"/>
  <c r="BI150" i="2"/>
  <c r="BH150" i="2"/>
  <c r="BG150" i="2"/>
  <c r="BF150" i="2"/>
  <c r="T150" i="2"/>
  <c r="R150" i="2"/>
  <c r="R149" i="2"/>
  <c r="P150" i="2"/>
  <c r="BK150" i="2"/>
  <c r="J150" i="2"/>
  <c r="BE150" i="2"/>
  <c r="BI148" i="2"/>
  <c r="BH148" i="2"/>
  <c r="BG148" i="2"/>
  <c r="BF148" i="2"/>
  <c r="T148" i="2"/>
  <c r="R148" i="2"/>
  <c r="P148" i="2"/>
  <c r="BK148" i="2"/>
  <c r="J148" i="2"/>
  <c r="BE148" i="2" s="1"/>
  <c r="BI145" i="2"/>
  <c r="BH145" i="2"/>
  <c r="BG145" i="2"/>
  <c r="BF145" i="2"/>
  <c r="T145" i="2"/>
  <c r="R145" i="2"/>
  <c r="P145" i="2"/>
  <c r="BK145" i="2"/>
  <c r="J145" i="2"/>
  <c r="BE145" i="2" s="1"/>
  <c r="BI144" i="2"/>
  <c r="BH144" i="2"/>
  <c r="BG144" i="2"/>
  <c r="BF144" i="2"/>
  <c r="T144" i="2"/>
  <c r="R144" i="2"/>
  <c r="P144" i="2"/>
  <c r="BK144" i="2"/>
  <c r="J144" i="2"/>
  <c r="BE144" i="2" s="1"/>
  <c r="BI143" i="2"/>
  <c r="BH143" i="2"/>
  <c r="BG143" i="2"/>
  <c r="BF143" i="2"/>
  <c r="T143" i="2"/>
  <c r="R143" i="2"/>
  <c r="P143" i="2"/>
  <c r="BK143" i="2"/>
  <c r="J143" i="2"/>
  <c r="BE143" i="2" s="1"/>
  <c r="BI142" i="2"/>
  <c r="BH142" i="2"/>
  <c r="BG142" i="2"/>
  <c r="BF142" i="2"/>
  <c r="T142" i="2"/>
  <c r="R142" i="2"/>
  <c r="P142" i="2"/>
  <c r="BK142" i="2"/>
  <c r="J142" i="2"/>
  <c r="BE142" i="2" s="1"/>
  <c r="BI141" i="2"/>
  <c r="BH141" i="2"/>
  <c r="BG141" i="2"/>
  <c r="BF141" i="2"/>
  <c r="T141" i="2"/>
  <c r="R141" i="2"/>
  <c r="R135" i="2" s="1"/>
  <c r="P141" i="2"/>
  <c r="BK141" i="2"/>
  <c r="J141" i="2"/>
  <c r="BE141" i="2" s="1"/>
  <c r="BI136" i="2"/>
  <c r="BH136" i="2"/>
  <c r="BG136" i="2"/>
  <c r="BF136" i="2"/>
  <c r="T136" i="2"/>
  <c r="R136" i="2"/>
  <c r="P136" i="2"/>
  <c r="P135" i="2" s="1"/>
  <c r="BK136" i="2"/>
  <c r="J136" i="2"/>
  <c r="BE136" i="2" s="1"/>
  <c r="BI133" i="2"/>
  <c r="BH133" i="2"/>
  <c r="BG133" i="2"/>
  <c r="BF133" i="2"/>
  <c r="T133" i="2"/>
  <c r="R133" i="2"/>
  <c r="P133" i="2"/>
  <c r="BK133" i="2"/>
  <c r="J133" i="2"/>
  <c r="BE133" i="2" s="1"/>
  <c r="BI130" i="2"/>
  <c r="BH130" i="2"/>
  <c r="BG130" i="2"/>
  <c r="BF130" i="2"/>
  <c r="T130" i="2"/>
  <c r="R130" i="2"/>
  <c r="P130" i="2"/>
  <c r="BK130" i="2"/>
  <c r="J130" i="2"/>
  <c r="BE130" i="2" s="1"/>
  <c r="BI128" i="2"/>
  <c r="BH128" i="2"/>
  <c r="BG128" i="2"/>
  <c r="BF128" i="2"/>
  <c r="T128" i="2"/>
  <c r="R128" i="2"/>
  <c r="P128" i="2"/>
  <c r="BK128" i="2"/>
  <c r="J128" i="2"/>
  <c r="BE128" i="2" s="1"/>
  <c r="BI124" i="2"/>
  <c r="BH124" i="2"/>
  <c r="BG124" i="2"/>
  <c r="BF124" i="2"/>
  <c r="T124" i="2"/>
  <c r="R124" i="2"/>
  <c r="P124" i="2"/>
  <c r="BK124" i="2"/>
  <c r="J124" i="2"/>
  <c r="BE124" i="2" s="1"/>
  <c r="BI121" i="2"/>
  <c r="BH121" i="2"/>
  <c r="BG121" i="2"/>
  <c r="BF121" i="2"/>
  <c r="T121" i="2"/>
  <c r="R121" i="2"/>
  <c r="P121" i="2"/>
  <c r="BK121" i="2"/>
  <c r="J121" i="2"/>
  <c r="BE121" i="2" s="1"/>
  <c r="BI118" i="2"/>
  <c r="BH118" i="2"/>
  <c r="BG118" i="2"/>
  <c r="BF118" i="2"/>
  <c r="T118" i="2"/>
  <c r="R118" i="2"/>
  <c r="P118" i="2"/>
  <c r="BK118" i="2"/>
  <c r="J118" i="2"/>
  <c r="BE118" i="2"/>
  <c r="BI116" i="2"/>
  <c r="BH116" i="2"/>
  <c r="BG116" i="2"/>
  <c r="BF116" i="2"/>
  <c r="T116" i="2"/>
  <c r="R116" i="2"/>
  <c r="P116" i="2"/>
  <c r="BK116" i="2"/>
  <c r="J116" i="2"/>
  <c r="BE116" i="2" s="1"/>
  <c r="BI115" i="2"/>
  <c r="BH115" i="2"/>
  <c r="BG115" i="2"/>
  <c r="BF115" i="2"/>
  <c r="T115" i="2"/>
  <c r="R115" i="2"/>
  <c r="P115" i="2"/>
  <c r="BK115" i="2"/>
  <c r="J115" i="2"/>
  <c r="BE115" i="2" s="1"/>
  <c r="BI113" i="2"/>
  <c r="BH113" i="2"/>
  <c r="BG113" i="2"/>
  <c r="BF113" i="2"/>
  <c r="T113" i="2"/>
  <c r="R113" i="2"/>
  <c r="P113" i="2"/>
  <c r="BK113" i="2"/>
  <c r="J113" i="2"/>
  <c r="BE113" i="2" s="1"/>
  <c r="BI110" i="2"/>
  <c r="BH110" i="2"/>
  <c r="BG110" i="2"/>
  <c r="BF110" i="2"/>
  <c r="T110" i="2"/>
  <c r="R110" i="2"/>
  <c r="P110" i="2"/>
  <c r="BK110" i="2"/>
  <c r="J110" i="2"/>
  <c r="BE110" i="2" s="1"/>
  <c r="BI109" i="2"/>
  <c r="BH109" i="2"/>
  <c r="BG109" i="2"/>
  <c r="BF109" i="2"/>
  <c r="T109" i="2"/>
  <c r="R109" i="2"/>
  <c r="P109" i="2"/>
  <c r="BK109" i="2"/>
  <c r="J109" i="2"/>
  <c r="BE109" i="2" s="1"/>
  <c r="BI106" i="2"/>
  <c r="BH106" i="2"/>
  <c r="BG106" i="2"/>
  <c r="BF106" i="2"/>
  <c r="T106" i="2"/>
  <c r="R106" i="2"/>
  <c r="P106" i="2"/>
  <c r="BK106" i="2"/>
  <c r="J106" i="2"/>
  <c r="BE106" i="2" s="1"/>
  <c r="BI103" i="2"/>
  <c r="BH103" i="2"/>
  <c r="BG103" i="2"/>
  <c r="BF103" i="2"/>
  <c r="T103" i="2"/>
  <c r="R103" i="2"/>
  <c r="P103" i="2"/>
  <c r="BK103" i="2"/>
  <c r="J103" i="2"/>
  <c r="BE103" i="2" s="1"/>
  <c r="BI101" i="2"/>
  <c r="BH101" i="2"/>
  <c r="BG101" i="2"/>
  <c r="BF101" i="2"/>
  <c r="T101" i="2"/>
  <c r="R101" i="2"/>
  <c r="P101" i="2"/>
  <c r="BK101" i="2"/>
  <c r="J101" i="2"/>
  <c r="BE101" i="2" s="1"/>
  <c r="BI100" i="2"/>
  <c r="BH100" i="2"/>
  <c r="BG100" i="2"/>
  <c r="BF100" i="2"/>
  <c r="T100" i="2"/>
  <c r="R100" i="2"/>
  <c r="P100" i="2"/>
  <c r="BK100" i="2"/>
  <c r="J100" i="2"/>
  <c r="BE100" i="2" s="1"/>
  <c r="BI99" i="2"/>
  <c r="BH99" i="2"/>
  <c r="BG99" i="2"/>
  <c r="BF99" i="2"/>
  <c r="T99" i="2"/>
  <c r="R99" i="2"/>
  <c r="P99" i="2"/>
  <c r="BK99" i="2"/>
  <c r="J99" i="2"/>
  <c r="BE99" i="2" s="1"/>
  <c r="BI98" i="2"/>
  <c r="BH98" i="2"/>
  <c r="BG98" i="2"/>
  <c r="BF98" i="2"/>
  <c r="T98" i="2"/>
  <c r="R98" i="2"/>
  <c r="P98" i="2"/>
  <c r="BK98" i="2"/>
  <c r="J98" i="2"/>
  <c r="BE98" i="2" s="1"/>
  <c r="BI97" i="2"/>
  <c r="BH97" i="2"/>
  <c r="BG97" i="2"/>
  <c r="BF97" i="2"/>
  <c r="T97" i="2"/>
  <c r="T95" i="2" s="1"/>
  <c r="R97" i="2"/>
  <c r="P97" i="2"/>
  <c r="BK97" i="2"/>
  <c r="J97" i="2"/>
  <c r="BE97" i="2" s="1"/>
  <c r="BI96" i="2"/>
  <c r="BH96" i="2"/>
  <c r="BG96" i="2"/>
  <c r="BF96" i="2"/>
  <c r="T96" i="2"/>
  <c r="R96" i="2"/>
  <c r="R95" i="2" s="1"/>
  <c r="P96" i="2"/>
  <c r="P95" i="2"/>
  <c r="BK96" i="2"/>
  <c r="J96" i="2"/>
  <c r="BE96" i="2" s="1"/>
  <c r="J90" i="2"/>
  <c r="J89" i="2"/>
  <c r="F89" i="2"/>
  <c r="F87" i="2"/>
  <c r="E85" i="2"/>
  <c r="J55" i="2"/>
  <c r="J54" i="2"/>
  <c r="F54" i="2"/>
  <c r="F52" i="2"/>
  <c r="E50" i="2"/>
  <c r="J18" i="2"/>
  <c r="E18" i="2"/>
  <c r="F90" i="2" s="1"/>
  <c r="J17" i="2"/>
  <c r="J12" i="2"/>
  <c r="J87" i="2"/>
  <c r="J52" i="2"/>
  <c r="E7" i="2"/>
  <c r="E83" i="2" s="1"/>
  <c r="AS54" i="1"/>
  <c r="L50" i="1"/>
  <c r="AM50" i="1"/>
  <c r="AM49" i="1"/>
  <c r="L49" i="1"/>
  <c r="AM47" i="1"/>
  <c r="L47" i="1"/>
  <c r="L45" i="1"/>
  <c r="L44" i="1"/>
  <c r="BK177" i="2" l="1"/>
  <c r="J177" i="2" s="1"/>
  <c r="J66" i="2" s="1"/>
  <c r="BK207" i="2"/>
  <c r="J207" i="2" s="1"/>
  <c r="J68" i="2" s="1"/>
  <c r="BK210" i="2"/>
  <c r="J210" i="2" s="1"/>
  <c r="J69" i="2" s="1"/>
  <c r="BK249" i="2"/>
  <c r="J249" i="2" s="1"/>
  <c r="J72" i="2" s="1"/>
  <c r="BK149" i="2"/>
  <c r="J149" i="2" s="1"/>
  <c r="J63" i="2" s="1"/>
  <c r="BK135" i="2"/>
  <c r="J135" i="2" s="1"/>
  <c r="J62" i="2" s="1"/>
  <c r="BK95" i="2"/>
  <c r="J95" i="2" s="1"/>
  <c r="J61" i="2" s="1"/>
  <c r="F36" i="2"/>
  <c r="BC55" i="1" s="1"/>
  <c r="BC54" i="1" s="1"/>
  <c r="AY54" i="1" s="1"/>
  <c r="F35" i="2"/>
  <c r="BB55" i="1" s="1"/>
  <c r="BB54" i="1" s="1"/>
  <c r="AX54" i="1" s="1"/>
  <c r="F34" i="2"/>
  <c r="BA55" i="1" s="1"/>
  <c r="BA54" i="1" s="1"/>
  <c r="W30" i="1" s="1"/>
  <c r="F55" i="2"/>
  <c r="R94" i="2"/>
  <c r="BK201" i="2"/>
  <c r="J201" i="2" s="1"/>
  <c r="J67" i="2" s="1"/>
  <c r="P210" i="2"/>
  <c r="R255" i="2"/>
  <c r="E48" i="2"/>
  <c r="J34" i="2"/>
  <c r="AW55" i="1" s="1"/>
  <c r="F37" i="2"/>
  <c r="BD55" i="1" s="1"/>
  <c r="BD54" i="1" s="1"/>
  <c r="W33" i="1" s="1"/>
  <c r="T149" i="2"/>
  <c r="BK165" i="2"/>
  <c r="J165" i="2" s="1"/>
  <c r="J64" i="2" s="1"/>
  <c r="T171" i="2"/>
  <c r="BK255" i="2"/>
  <c r="J255" i="2" s="1"/>
  <c r="J73" i="2" s="1"/>
  <c r="F33" i="2"/>
  <c r="AZ55" i="1" s="1"/>
  <c r="AZ54" i="1" s="1"/>
  <c r="J33" i="2"/>
  <c r="AV55" i="1" s="1"/>
  <c r="T135" i="2"/>
  <c r="T94" i="2" s="1"/>
  <c r="T93" i="2" s="1"/>
  <c r="P149" i="2"/>
  <c r="P94" i="2" s="1"/>
  <c r="P93" i="2" s="1"/>
  <c r="AU55" i="1" s="1"/>
  <c r="AU54" i="1" s="1"/>
  <c r="T177" i="2"/>
  <c r="P249" i="2"/>
  <c r="P248" i="2" s="1"/>
  <c r="BK248" i="2" l="1"/>
  <c r="J248" i="2" s="1"/>
  <c r="J71" i="2" s="1"/>
  <c r="W32" i="1"/>
  <c r="BK94" i="2"/>
  <c r="J94" i="2" s="1"/>
  <c r="J60" i="2" s="1"/>
  <c r="W31" i="1"/>
  <c r="AW54" i="1"/>
  <c r="AK30" i="1" s="1"/>
  <c r="AT55" i="1"/>
  <c r="AV54" i="1"/>
  <c r="W29" i="1"/>
  <c r="R93" i="2"/>
  <c r="BK93" i="2" l="1"/>
  <c r="J93" i="2" s="1"/>
  <c r="J30" i="2" s="1"/>
  <c r="AK29" i="1"/>
  <c r="AT54" i="1"/>
  <c r="J59" i="2" l="1"/>
  <c r="AG55" i="1"/>
  <c r="J39" i="2"/>
  <c r="AN55" i="1" l="1"/>
  <c r="AG54" i="1"/>
  <c r="AN54" i="1" l="1"/>
  <c r="AK26" i="1"/>
  <c r="AK35" i="1" s="1"/>
</calcChain>
</file>

<file path=xl/sharedStrings.xml><?xml version="1.0" encoding="utf-8"?>
<sst xmlns="http://schemas.openxmlformats.org/spreadsheetml/2006/main" count="2252" uniqueCount="530">
  <si>
    <t>Export Komplet</t>
  </si>
  <si>
    <t/>
  </si>
  <si>
    <t>2.0</t>
  </si>
  <si>
    <t>ZAMOK</t>
  </si>
  <si>
    <t>False</t>
  </si>
  <si>
    <t>{00324582-4769-4d44-a5d5-9da363df9750}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</si>
  <si>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</si>
  <si>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</si>
  <si>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</si>
  <si>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</si>
  <si>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</si>
  <si>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</si>
  <si>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Kód:</t>
  </si>
  <si>
    <t>SONA6429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</si>
  <si>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</si>
  <si>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</si>
  <si>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Kamenné Žehrovice, obnova MK Na Turyni</t>
  </si>
  <si>
    <t>KSO:</t>
  </si>
  <si>
    <t>CC-CZ:</t>
  </si>
  <si>
    <t>Místo:</t>
  </si>
  <si>
    <t xml:space="preserve"> </t>
  </si>
  <si>
    <t>Datum:</t>
  </si>
  <si>
    <t>13. 5. 2019</t>
  </si>
  <si>
    <t>Zadavatel:</t>
  </si>
  <si>
    <t>IČ:</t>
  </si>
  <si>
    <t>obec Kamenné Žehrovice</t>
  </si>
  <si>
    <t>DIČ:</t>
  </si>
  <si>
    <t>Uchazeč:</t>
  </si>
  <si>
    <t>Vyplň údaj</t>
  </si>
  <si>
    <t>Projektant:</t>
  </si>
  <si>
    <t>Ing.Petr Fojt, Slaný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</si>
  <si>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</si>
  <si>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</si>
  <si>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</si>
  <si>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</si>
  <si>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</si>
  <si>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</si>
  <si>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</si>
  <si>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</si>
  <si>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</si>
  <si>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</si>
  <si>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</si>
  <si>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</si>
  <si>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</si>
  <si>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</si>
  <si>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</si>
  <si>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</si>
  <si>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</si>
  <si>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</si>
  <si>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</si>
  <si>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</si>
  <si>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</si>
  <si>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</si>
  <si>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</si>
  <si>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</si>
  <si>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</si>
  <si>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</si>
  <si>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</si>
  <si>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</si>
  <si>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</si>
  <si>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</si>
  <si>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</si>
  <si>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</si>
  <si>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</si>
  <si>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</si>
  <si>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</si>
  <si>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</si>
  <si>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</si>
  <si>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</si>
  <si>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</si>
  <si>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</si>
  <si>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</si>
  <si>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</si>
  <si>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</si>
  <si>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</si>
  <si>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dopravní část</t>
  </si>
  <si>
    <t>STA</t>
  </si>
  <si>
    <t>1</t>
  </si>
  <si>
    <t>{587c9412-bdd8-43e6-83ab-e68f7ce343c5}</t>
  </si>
  <si>
    <t>2</t>
  </si>
  <si>
    <t>KRYCÍ LIST SOUPISU PRACÍ</t>
  </si>
  <si>
    <t>Objekt:</t>
  </si>
  <si>
    <t>01 - dopravní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</si>
  <si>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</si>
  <si>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</si>
  <si>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</si>
  <si>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</si>
  <si>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</si>
  <si>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</si>
  <si>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</si>
  <si>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</si>
  <si>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21 - Úprava podloží a základové spáry</t>
  </si>
  <si>
    <t xml:space="preserve">    5 - Komunikace pozemní</t>
  </si>
  <si>
    <t xml:space="preserve">    5-1 - Vozovka</t>
  </si>
  <si>
    <t xml:space="preserve">    5-2 - Vjezdy, parkovací stání</t>
  </si>
  <si>
    <t xml:space="preserve">    5-3 - Chodník</t>
  </si>
  <si>
    <t xml:space="preserve">    8 - Trubní vedení</t>
  </si>
  <si>
    <t xml:space="preserve">    91 - Doplňující konstrukce a práce pozemních komunikací, letišť a ploch</t>
  </si>
  <si>
    <t xml:space="preserve">    99 - Přesun hmot a manipulace se sutí</t>
  </si>
  <si>
    <t>M - Práce a dodávky M</t>
  </si>
  <si>
    <t xml:space="preserve">    OSV - Veřejné osvětlení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</si>
  <si>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</si>
  <si>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</si>
  <si>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</si>
  <si>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</si>
  <si>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</si>
  <si>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</si>
  <si>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</si>
  <si>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</si>
  <si>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</si>
  <si>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</si>
  <si>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</si>
  <si>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</si>
  <si>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</si>
  <si>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</si>
  <si>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</si>
  <si>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</si>
  <si>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</si>
  <si>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</si>
  <si>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</si>
  <si>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</si>
  <si>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jehličnatých průměru kmene do 300 mm</t>
  </si>
  <si>
    <t>kus</t>
  </si>
  <si>
    <t>CS ÚRS 2019 01</t>
  </si>
  <si>
    <t>4</t>
  </si>
  <si>
    <t>1501211325</t>
  </si>
  <si>
    <t>112201101</t>
  </si>
  <si>
    <t>Odstranění pařezů D do 300 mm</t>
  </si>
  <si>
    <t>-1717089628</t>
  </si>
  <si>
    <t>3</t>
  </si>
  <si>
    <t>162201405</t>
  </si>
  <si>
    <t>Vodorovné přemístění větví stromů jehličnatých do 1 km D kmene do 300 mm</t>
  </si>
  <si>
    <t>753457229</t>
  </si>
  <si>
    <t>162201415</t>
  </si>
  <si>
    <t>Vodorovné přemístění kmenů stromů jehličnatých do 1 km D kmene do 300 mm</t>
  </si>
  <si>
    <t>1897249416</t>
  </si>
  <si>
    <t>5</t>
  </si>
  <si>
    <t>162201421</t>
  </si>
  <si>
    <t>Vodorovné přemístění pařezů do 1 km D do 300 mm</t>
  </si>
  <si>
    <t>1783827504</t>
  </si>
  <si>
    <t>6</t>
  </si>
  <si>
    <t>122202202</t>
  </si>
  <si>
    <t>Odkopávky a prokopávky nezapažené pro silnice objemu do 1000 m3 v hornině tř. 3</t>
  </si>
  <si>
    <t>m3</t>
  </si>
  <si>
    <t>981095140</t>
  </si>
  <si>
    <t>VV</t>
  </si>
  <si>
    <t>15*0,30+1220*0,40+476*0,50</t>
  </si>
  <si>
    <t>7</t>
  </si>
  <si>
    <t>132201101</t>
  </si>
  <si>
    <t>Hloubení rýh š do 600 mm v hornině tř. 3 objemu do 100 m3</t>
  </si>
  <si>
    <t>-150075631</t>
  </si>
  <si>
    <t>pro podélnou drenáž</t>
  </si>
  <si>
    <t>0,40*0,50*60</t>
  </si>
  <si>
    <t>8</t>
  </si>
  <si>
    <t>132201201</t>
  </si>
  <si>
    <t>Hloubení rýh š do 2000 mm v hornině tř. 3 objemu do 100 m3</t>
  </si>
  <si>
    <t>276026661</t>
  </si>
  <si>
    <t>pro příčnou drenář</t>
  </si>
  <si>
    <t>0,80*1,25*30</t>
  </si>
  <si>
    <t>9</t>
  </si>
  <si>
    <t>161101101</t>
  </si>
  <si>
    <t>Svislé přemístění výkopku z horniny tř. 1 až 4 hl výkopu do 2,5 m</t>
  </si>
  <si>
    <t>1303575779</t>
  </si>
  <si>
    <t>10</t>
  </si>
  <si>
    <t>171101131</t>
  </si>
  <si>
    <t>Uložení sypaniny z hornin nesoudržných a soudržných střídavě do násypů zhutněných</t>
  </si>
  <si>
    <t>1560548575</t>
  </si>
  <si>
    <t>dosypání výkopem</t>
  </si>
  <si>
    <t>16</t>
  </si>
  <si>
    <t>11</t>
  </si>
  <si>
    <t>162701105</t>
  </si>
  <si>
    <t>Vodorovné přemístění do 10000 m výkopku/sypaniny z horniny tř. 1 až 4</t>
  </si>
  <si>
    <t>1926276982</t>
  </si>
  <si>
    <t>730,5+12+30-16</t>
  </si>
  <si>
    <t>12</t>
  </si>
  <si>
    <t>171201201</t>
  </si>
  <si>
    <t>Uložení sypaniny na skládky</t>
  </si>
  <si>
    <t>-2107621268</t>
  </si>
  <si>
    <t>13</t>
  </si>
  <si>
    <t>171201211</t>
  </si>
  <si>
    <t>Poplatek za uložení stavebního odpadu - zeminy a kameniva na skládce</t>
  </si>
  <si>
    <t>t</t>
  </si>
  <si>
    <t>223954672</t>
  </si>
  <si>
    <t>756,50*1,7</t>
  </si>
  <si>
    <t>14</t>
  </si>
  <si>
    <t>181951102</t>
  </si>
  <si>
    <t>Úprava pláně v hornině tř. 1 až 4 se zhutněním</t>
  </si>
  <si>
    <t>m2</t>
  </si>
  <si>
    <t>-293661164</t>
  </si>
  <si>
    <t>pod zpevnění</t>
  </si>
  <si>
    <t>1182+99+15+107+270+39</t>
  </si>
  <si>
    <t>181951101</t>
  </si>
  <si>
    <t>Úprava pláně v hornině tř. 1 až 4 bez zhutnění</t>
  </si>
  <si>
    <t>37288033</t>
  </si>
  <si>
    <t>pod ohumusování</t>
  </si>
  <si>
    <t>698</t>
  </si>
  <si>
    <t>181301112</t>
  </si>
  <si>
    <t>Rozprostření ornice tl vrstvy do 150 mm pl přes 500 m2 v rovině nebo ve svahu do 1:5</t>
  </si>
  <si>
    <t>645839349</t>
  </si>
  <si>
    <t>nová zelená plocha</t>
  </si>
  <si>
    <t>humus se nakoupí</t>
  </si>
  <si>
    <t>17</t>
  </si>
  <si>
    <t>M</t>
  </si>
  <si>
    <t>10364101</t>
  </si>
  <si>
    <t>zemina pro terénní úpravy -  ornice</t>
  </si>
  <si>
    <t>1694946972</t>
  </si>
  <si>
    <t>698*0,15*1,50</t>
  </si>
  <si>
    <t>18</t>
  </si>
  <si>
    <t>181411121</t>
  </si>
  <si>
    <t>Založení lučního trávníku výsevem plochy do 1000 m2 v rovině a ve svahu do 1:5</t>
  </si>
  <si>
    <t>1448737854</t>
  </si>
  <si>
    <t>nová zelení plocha</t>
  </si>
  <si>
    <t>19</t>
  </si>
  <si>
    <t>00572100</t>
  </si>
  <si>
    <t>osivo jetelotráva intenzivní víceletá</t>
  </si>
  <si>
    <t>kg</t>
  </si>
  <si>
    <t>-90551236</t>
  </si>
  <si>
    <t>698*0,05*1,03</t>
  </si>
  <si>
    <t>Zemní práce - přípravné a přidružené práce</t>
  </si>
  <si>
    <t>20</t>
  </si>
  <si>
    <t>113106121</t>
  </si>
  <si>
    <t>Rozebrání dlažeb z betonových dlaždic komunikací ručně</t>
  </si>
  <si>
    <t>-1592722169</t>
  </si>
  <si>
    <t>stávající zatravňovací dlažba</t>
  </si>
  <si>
    <t xml:space="preserve">dlažba se očistí a ponechá </t>
  </si>
  <si>
    <t>pravděpodobně majetek vlastníka nemovitosti</t>
  </si>
  <si>
    <t>979054441</t>
  </si>
  <si>
    <t>Očištění vybouraných z desek nebo dlaždic s původním spárováním z kameniva těženého</t>
  </si>
  <si>
    <t>94639794</t>
  </si>
  <si>
    <t>22</t>
  </si>
  <si>
    <t>113107330</t>
  </si>
  <si>
    <t>Odstranění krytu z betonu prostého tl 100 mm strojně pl do 50 m2</t>
  </si>
  <si>
    <t>1412892550</t>
  </si>
  <si>
    <t>23</t>
  </si>
  <si>
    <t>113202111</t>
  </si>
  <si>
    <t>Vytrhání obrub krajníků obrubníků stojatých</t>
  </si>
  <si>
    <t>m</t>
  </si>
  <si>
    <t>2002000407</t>
  </si>
  <si>
    <t>24</t>
  </si>
  <si>
    <t>997221561</t>
  </si>
  <si>
    <t>Vodorovná doprava suti z kusových materiálů do 1 km</t>
  </si>
  <si>
    <t>-1662021576</t>
  </si>
  <si>
    <t>25</t>
  </si>
  <si>
    <t>997221569</t>
  </si>
  <si>
    <t>Příplatek za každý další 1 km u vodorovné dopravy suti z kusových materiálů</t>
  </si>
  <si>
    <t>857596896</t>
  </si>
  <si>
    <t>celkem cca 10km</t>
  </si>
  <si>
    <t>27,76*9</t>
  </si>
  <si>
    <t>26</t>
  </si>
  <si>
    <t>997221815</t>
  </si>
  <si>
    <t>Poplatek za uložení na skládce (skládkovné) stavebního odpadu betonového kód odpadu 170 101</t>
  </si>
  <si>
    <t>822043340</t>
  </si>
  <si>
    <t>Úprava podloží a základové spáry</t>
  </si>
  <si>
    <t>27</t>
  </si>
  <si>
    <t>2127552R1</t>
  </si>
  <si>
    <t xml:space="preserve">Trativody z drenážních trubek plastových perforovaných DN 150 mm </t>
  </si>
  <si>
    <t>-454773586</t>
  </si>
  <si>
    <t>28</t>
  </si>
  <si>
    <t>211521111</t>
  </si>
  <si>
    <t>Výplň odvodňovacích žeber nebo trativodů kamenivem hrubým drceným frakce 63 až 125 mm</t>
  </si>
  <si>
    <t>-1805859497</t>
  </si>
  <si>
    <t>příčná drenáž</t>
  </si>
  <si>
    <t>0,80*0,75*30</t>
  </si>
  <si>
    <t>29</t>
  </si>
  <si>
    <t>211531111</t>
  </si>
  <si>
    <t>Výplň odvodňovacích žeber nebo trativodů kamenivem hrubým drceným frakce 16 až 63 mm</t>
  </si>
  <si>
    <t>1794019149</t>
  </si>
  <si>
    <t>podélná drenáž</t>
  </si>
  <si>
    <t>30</t>
  </si>
  <si>
    <t>211571111</t>
  </si>
  <si>
    <t>Výplň odvodňovacích žeber nebo trativodů štěrkopískem tříděným</t>
  </si>
  <si>
    <t>1420360100</t>
  </si>
  <si>
    <t>0,80*0,50*30</t>
  </si>
  <si>
    <t>31</t>
  </si>
  <si>
    <t>211971121</t>
  </si>
  <si>
    <t>Zřízení opláštění žeber nebo trativodů geotextilií v rýze nebo zářezu sklonu přes 1:2 š do 2,5 m</t>
  </si>
  <si>
    <t>-1689787855</t>
  </si>
  <si>
    <t>pro drenáž</t>
  </si>
  <si>
    <t>120+91</t>
  </si>
  <si>
    <t>32</t>
  </si>
  <si>
    <t>69311068</t>
  </si>
  <si>
    <t>geotextilie netkaná separační, ochranná, filtrační, drenážní PP 300g/m2</t>
  </si>
  <si>
    <t>1234952631</t>
  </si>
  <si>
    <t>211*1,15</t>
  </si>
  <si>
    <t>Komunikace pozemní</t>
  </si>
  <si>
    <t>33</t>
  </si>
  <si>
    <t>594511111</t>
  </si>
  <si>
    <t>Dlažba z lomového kamene s provedením lože z betonu</t>
  </si>
  <si>
    <t>11749008</t>
  </si>
  <si>
    <t>zpevnění svahu</t>
  </si>
  <si>
    <t>34</t>
  </si>
  <si>
    <t>569951133</t>
  </si>
  <si>
    <t>Zpevnění krajnic asfaltovým recyklátem tl 150 mm</t>
  </si>
  <si>
    <t>-1375677915</t>
  </si>
  <si>
    <t>0,5*78</t>
  </si>
  <si>
    <t>5-1</t>
  </si>
  <si>
    <t>Vozovka</t>
  </si>
  <si>
    <t>35</t>
  </si>
  <si>
    <t>564851111</t>
  </si>
  <si>
    <t>Podklad ze štěrkodrtě ŠD tl 150 mm</t>
  </si>
  <si>
    <t>1932370354</t>
  </si>
  <si>
    <t>2x tl.150mm</t>
  </si>
  <si>
    <t>1182*2</t>
  </si>
  <si>
    <t>36</t>
  </si>
  <si>
    <t>565155121</t>
  </si>
  <si>
    <t>Asfaltový beton vrstva podkladní ACP 16 (obalované kamenivo OKS) tl 70 mm š přes 3 m</t>
  </si>
  <si>
    <t>573255338</t>
  </si>
  <si>
    <t>37</t>
  </si>
  <si>
    <t>577134221</t>
  </si>
  <si>
    <t>Asfaltový beton vrstva obrusná ACO 11 (ABS) tř. II tl 40 mm š přes 3 m z nemodifikovaného asfaltu</t>
  </si>
  <si>
    <t>688212703</t>
  </si>
  <si>
    <t>5-2</t>
  </si>
  <si>
    <t>Vjezdy, parkovací stání</t>
  </si>
  <si>
    <t>38</t>
  </si>
  <si>
    <t>1197362373</t>
  </si>
  <si>
    <t>107+99+270</t>
  </si>
  <si>
    <t>39</t>
  </si>
  <si>
    <t>564861111</t>
  </si>
  <si>
    <t>Podklad ze štěrkodrtě ŠD tl 200 mm</t>
  </si>
  <si>
    <t>751827209</t>
  </si>
  <si>
    <t>40</t>
  </si>
  <si>
    <t>596212213</t>
  </si>
  <si>
    <t>Kladení zámkové dlažby pozemních komunikací tl 80 mm skupiny A pl přes 300 m2 do lože</t>
  </si>
  <si>
    <t>1187186339</t>
  </si>
  <si>
    <t>41</t>
  </si>
  <si>
    <t>59245020</t>
  </si>
  <si>
    <t>dlažba skladebná betonová 200x100x80mm přírodní</t>
  </si>
  <si>
    <t>-1979114008</t>
  </si>
  <si>
    <t>vjezdy</t>
  </si>
  <si>
    <t>107*1,02</t>
  </si>
  <si>
    <t>ztratné 2%</t>
  </si>
  <si>
    <t>42</t>
  </si>
  <si>
    <t>59245005</t>
  </si>
  <si>
    <t>dlažba skladebná betonová 200x100x80mm barevná</t>
  </si>
  <si>
    <t>-563832911</t>
  </si>
  <si>
    <t>99*1,02+0,02</t>
  </si>
  <si>
    <t>43</t>
  </si>
  <si>
    <t>5924500R1</t>
  </si>
  <si>
    <t>Betonová vsakovací dlažba tl.80mm přírodní</t>
  </si>
  <si>
    <t>905506791</t>
  </si>
  <si>
    <t>P</t>
  </si>
  <si>
    <t>Poznámka k položce:_x000D_
např.Best Kroso</t>
  </si>
  <si>
    <t>(270-16)*1,02</t>
  </si>
  <si>
    <t>44</t>
  </si>
  <si>
    <t>5924500R2</t>
  </si>
  <si>
    <t>Betonová vsakovací dlažba tl.80mm tmavá šedá</t>
  </si>
  <si>
    <t>-533366818</t>
  </si>
  <si>
    <t>vyznačení parkovacích míst</t>
  </si>
  <si>
    <t>16*1,02</t>
  </si>
  <si>
    <t>45</t>
  </si>
  <si>
    <t>564821111</t>
  </si>
  <si>
    <t>Podklad ze štěrkodrtě ŠD tl 80 mm</t>
  </si>
  <si>
    <t>-889453129</t>
  </si>
  <si>
    <t>výplň otvorů ve vsakovací dlažbě - 28% plochy</t>
  </si>
  <si>
    <t>270*0,28</t>
  </si>
  <si>
    <t>5-3</t>
  </si>
  <si>
    <t>Chodník</t>
  </si>
  <si>
    <t>46</t>
  </si>
  <si>
    <t>830833170</t>
  </si>
  <si>
    <t>47</t>
  </si>
  <si>
    <t>596211110</t>
  </si>
  <si>
    <t>Kladení zámkové dlažby komunikací pro pěší tl 60 mm skupiny A pl do 50 m2 do lože</t>
  </si>
  <si>
    <t>-1720829826</t>
  </si>
  <si>
    <t>48</t>
  </si>
  <si>
    <t>59245018</t>
  </si>
  <si>
    <t>dlažba skladebná betonová 200x100x60mm přírodní</t>
  </si>
  <si>
    <t>1425773336</t>
  </si>
  <si>
    <t>15*1,03</t>
  </si>
  <si>
    <t>ztratné 3%</t>
  </si>
  <si>
    <t>Trubní vedení</t>
  </si>
  <si>
    <t>49</t>
  </si>
  <si>
    <t>899331111</t>
  </si>
  <si>
    <t>Výšková úprava uličního vstupu nebo vpusti do 200 mm zvýšením poklopu</t>
  </si>
  <si>
    <t>-185370661</t>
  </si>
  <si>
    <t>50</t>
  </si>
  <si>
    <t>899431111</t>
  </si>
  <si>
    <t>Výšková úprava uličního vstupu nebo vpusti do 200 mm zvýšením krycího hrnce, šoupěte nebo hydrantu</t>
  </si>
  <si>
    <t>286692657</t>
  </si>
  <si>
    <t>91</t>
  </si>
  <si>
    <t>Doplňující konstrukce a práce pozemních komunikací, letišť a ploch</t>
  </si>
  <si>
    <t>51</t>
  </si>
  <si>
    <t>914111111</t>
  </si>
  <si>
    <t>Montáž svislé dopravní značky do velikosti 1 m2 objímkami na sloupek nebo konzolu</t>
  </si>
  <si>
    <t>1311437011</t>
  </si>
  <si>
    <t>značka P2, IP12</t>
  </si>
  <si>
    <t>52</t>
  </si>
  <si>
    <t>404000001</t>
  </si>
  <si>
    <t>Svislá dopravní značka P2, IP12  - dodávka vč.dopravy</t>
  </si>
  <si>
    <t>-922663632</t>
  </si>
  <si>
    <t>53</t>
  </si>
  <si>
    <t>914111121</t>
  </si>
  <si>
    <t>Montáž svislé dopravní značky do velikosti 2 m2 objímkami na sloupek nebo konzolu</t>
  </si>
  <si>
    <t>-2126687205</t>
  </si>
  <si>
    <t>IZ8 a,b</t>
  </si>
  <si>
    <t>54</t>
  </si>
  <si>
    <t>404000002</t>
  </si>
  <si>
    <t>Svislá dopravní značka IZ8 a,b (velikost 1000x1500mm)  - dodávka vč.dopravy</t>
  </si>
  <si>
    <t>-817229518</t>
  </si>
  <si>
    <t>55</t>
  </si>
  <si>
    <t>914511112</t>
  </si>
  <si>
    <t>Montáž sloupku dopravních značek délky do 3,5 m s betonovým základem a patkou</t>
  </si>
  <si>
    <t>781247823</t>
  </si>
  <si>
    <t>56</t>
  </si>
  <si>
    <t>40445225</t>
  </si>
  <si>
    <t>sloupek Zn pro dopravní značku D 60mm v 3,5m</t>
  </si>
  <si>
    <t>1972069456</t>
  </si>
  <si>
    <t>57</t>
  </si>
  <si>
    <t>910000001</t>
  </si>
  <si>
    <t>Demontáž, přemístění, dočasné uložení a zpětná montáž svislé dopravní značky do nové polohy</t>
  </si>
  <si>
    <t>2114297183</t>
  </si>
  <si>
    <t>IP6</t>
  </si>
  <si>
    <t>58</t>
  </si>
  <si>
    <t>915231112</t>
  </si>
  <si>
    <t>Vodorovné dopravní značení přechody pro chodce, šipky, symboly retroreflexní bílý plast</t>
  </si>
  <si>
    <t>21332358</t>
  </si>
  <si>
    <t>invalidé</t>
  </si>
  <si>
    <t>59</t>
  </si>
  <si>
    <t>915621111</t>
  </si>
  <si>
    <t>Předznačení vodorovného plošného značení</t>
  </si>
  <si>
    <t>750489161</t>
  </si>
  <si>
    <t>60</t>
  </si>
  <si>
    <t>916131213</t>
  </si>
  <si>
    <t>Osazení silničního obrubníku betonového stojatého s boční opěrou do lože z betonu prostého</t>
  </si>
  <si>
    <t>1544320739</t>
  </si>
  <si>
    <t>359+12+38</t>
  </si>
  <si>
    <t>61</t>
  </si>
  <si>
    <t>59217031</t>
  </si>
  <si>
    <t>obrubník betonový silniční 1000x150x250mm</t>
  </si>
  <si>
    <t>-2043162499</t>
  </si>
  <si>
    <t>359*1,01+0,41</t>
  </si>
  <si>
    <t>ztratné 1%</t>
  </si>
  <si>
    <t>62</t>
  </si>
  <si>
    <t>59217029</t>
  </si>
  <si>
    <t>obrubník betonový silniční nájezdový 1000x150x150mm</t>
  </si>
  <si>
    <t>709110505</t>
  </si>
  <si>
    <t>38*1,01+0,62</t>
  </si>
  <si>
    <t>63</t>
  </si>
  <si>
    <t>59217030</t>
  </si>
  <si>
    <t>obrubník betonový silniční přechodový 1000x150x150-250mm</t>
  </si>
  <si>
    <t>91653123</t>
  </si>
  <si>
    <t>64</t>
  </si>
  <si>
    <t>916231213</t>
  </si>
  <si>
    <t>Osazení chodníkového obrubníku betonového stojatého s boční opěrou do lože z betonu prostého</t>
  </si>
  <si>
    <t>1782788451</t>
  </si>
  <si>
    <t>270+4</t>
  </si>
  <si>
    <t>65</t>
  </si>
  <si>
    <t>59217016</t>
  </si>
  <si>
    <t>obrubník betonový chodníkový 1000x80x250mm</t>
  </si>
  <si>
    <t>-410495625</t>
  </si>
  <si>
    <t>66</t>
  </si>
  <si>
    <t>59217017</t>
  </si>
  <si>
    <t>obrubník betonový chodníkový 1000x100x250mm</t>
  </si>
  <si>
    <t>1234048336</t>
  </si>
  <si>
    <t>270*1,01+0,30</t>
  </si>
  <si>
    <t>67</t>
  </si>
  <si>
    <t>5920000R1</t>
  </si>
  <si>
    <t>Příplatek za obrubníky obloukové (silniční i chodníkové)</t>
  </si>
  <si>
    <t>1976260161</t>
  </si>
  <si>
    <t>68</t>
  </si>
  <si>
    <t>919735112</t>
  </si>
  <si>
    <t>Řezání stávajícího živičného krytu hl do 100 mm</t>
  </si>
  <si>
    <t>-1749107267</t>
  </si>
  <si>
    <t>69</t>
  </si>
  <si>
    <t>919732221</t>
  </si>
  <si>
    <t>Styčná spára napojení nového živičného povrchu na stávající za tepla š 15 mm hl 25 mm bez prořezání</t>
  </si>
  <si>
    <t>-573336135</t>
  </si>
  <si>
    <t>99</t>
  </si>
  <si>
    <t>Přesun hmot a manipulace se sutí</t>
  </si>
  <si>
    <t>70</t>
  </si>
  <si>
    <t>998223011</t>
  </si>
  <si>
    <t>Přesun hmot pro pozemní komunikace s krytem dlážděným</t>
  </si>
  <si>
    <t>1904432443</t>
  </si>
  <si>
    <t>Práce a dodávky M</t>
  </si>
  <si>
    <t>OSV</t>
  </si>
  <si>
    <t>Veřejné osvětlení</t>
  </si>
  <si>
    <t>71</t>
  </si>
  <si>
    <t>2100000R1</t>
  </si>
  <si>
    <t>Přeložka lampy veřejného osvětlení vč.kabeláže</t>
  </si>
  <si>
    <t>kpl</t>
  </si>
  <si>
    <t>-2065649446</t>
  </si>
  <si>
    <t>72</t>
  </si>
  <si>
    <t>2100000R2</t>
  </si>
  <si>
    <t xml:space="preserve">Přeložka kabelu VN </t>
  </si>
  <si>
    <t>1532255527</t>
  </si>
  <si>
    <t>Poznámka k položce:_x000D_
položka obsahuje:_x000D_
- výkop hl.1,0, š.0,4m, dl.12m _x000D_
- posun kabelu v dl.10m o 1,5m do strany _x000D_
- uložení kabelu do pískového lože tl.0,2 vč.krycí fólie _x000D_
- zpětný zásyp vytěženou zeminou_x000D_
- částečné uložení do dělené chráničky DN100 (kopofalf) v dl.2m</t>
  </si>
  <si>
    <t>73</t>
  </si>
  <si>
    <t>2100000R3</t>
  </si>
  <si>
    <t xml:space="preserve">Přeložka kabelu NN </t>
  </si>
  <si>
    <t>2021260952</t>
  </si>
  <si>
    <t xml:space="preserve">Poznámka k položce:_x000D_
položka obsahuje:_x000D_
- výkop hl.0,8, š.0,4m, dl.28m _x000D_
- posun kabelu v dl.28m o 1,5m do strany _x000D_
- uložení kabelu do pískového lože tl.0,2 vč.krycí fólie _x000D_
- zpětný zásyp vytěženou zeminou_x000D_
</t>
  </si>
  <si>
    <t>VRN</t>
  </si>
  <si>
    <t>Vedlejší rozpočtové náklady</t>
  </si>
  <si>
    <t>74</t>
  </si>
  <si>
    <t>0100000R1</t>
  </si>
  <si>
    <t>Výškové a polohové vytýčení všech inženýrských sítí na staveništi a jejich ověření u správců</t>
  </si>
  <si>
    <t>kč</t>
  </si>
  <si>
    <t>1024</t>
  </si>
  <si>
    <t>-1279933706</t>
  </si>
  <si>
    <t>75</t>
  </si>
  <si>
    <t>0100000R2</t>
  </si>
  <si>
    <t>Vytýčení základních směrových a výškových bodů stavby</t>
  </si>
  <si>
    <t>-16795395</t>
  </si>
  <si>
    <t>76</t>
  </si>
  <si>
    <t>0100000R3</t>
  </si>
  <si>
    <t>Zaměření skutečného provedení stavby</t>
  </si>
  <si>
    <t>678110799</t>
  </si>
  <si>
    <t>77</t>
  </si>
  <si>
    <t>0130000R2</t>
  </si>
  <si>
    <t>Dokumentace skutečného provedení stavby</t>
  </si>
  <si>
    <t>-1507034670</t>
  </si>
  <si>
    <t>78</t>
  </si>
  <si>
    <t>0300000R1</t>
  </si>
  <si>
    <t>Zařízení staveniště - vybavení (buňky, TOI), zabezpečení, zrušení staveniště, připojení na inženýrské sítě</t>
  </si>
  <si>
    <t>-1482195831</t>
  </si>
  <si>
    <t>79</t>
  </si>
  <si>
    <t>0300000R2</t>
  </si>
  <si>
    <t>Dopravní opatření po dobu výstavby vč.projednání</t>
  </si>
  <si>
    <t>1004678195</t>
  </si>
  <si>
    <t>80</t>
  </si>
  <si>
    <t>0300000R3</t>
  </si>
  <si>
    <t>Úklid dokončené stavby a okolí</t>
  </si>
  <si>
    <t>-76517340</t>
  </si>
  <si>
    <t>81</t>
  </si>
  <si>
    <t>0300000R4</t>
  </si>
  <si>
    <t>Čištění veřejných komunikací po dobu výstavby</t>
  </si>
  <si>
    <t>1018195471</t>
  </si>
  <si>
    <t>82</t>
  </si>
  <si>
    <t>0400000R2</t>
  </si>
  <si>
    <t>Zkoušky hutnění konstrukce vozovky</t>
  </si>
  <si>
    <t>89471405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</si>
</sst>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2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sz val="7"/>
      <color rgb="FF969696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8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  <protection locked="0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0" fillId="0" borderId="0" xfId="0" applyNumberFormat="1" applyFont="1" applyAlignment="1" applyProtection="1"/>
    <xf numFmtId="166" fontId="27" fillId="0" borderId="12" xfId="0" applyNumberFormat="1" applyFont="1" applyBorder="1" applyAlignment="1" applyProtection="1"/>
    <xf numFmtId="166" fontId="27" fillId="0" borderId="13" xfId="0" applyNumberFormat="1" applyFont="1" applyBorder="1" applyAlignment="1" applyProtection="1"/>
    <xf numFmtId="4" fontId="16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4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4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9" fillId="0" borderId="22" xfId="0" applyFont="1" applyBorder="1" applyAlignment="1" applyProtection="1">
      <alignment horizontal="center" vertical="center"/>
    </xf>
    <xf numFmtId="49" fontId="29" fillId="0" borderId="22" xfId="0" applyNumberFormat="1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left" vertical="center" wrapText="1"/>
    </xf>
    <xf numFmtId="0" fontId="29" fillId="0" borderId="22" xfId="0" applyFont="1" applyBorder="1" applyAlignment="1" applyProtection="1">
      <alignment horizontal="center" vertical="center" wrapText="1"/>
    </xf>
    <xf numFmtId="4" fontId="29" fillId="0" borderId="22" xfId="0" applyNumberFormat="1" applyFont="1" applyBorder="1" applyAlignment="1" applyProtection="1">
      <alignment vertical="center"/>
    </xf>
    <xf numFmtId="4" fontId="29" fillId="2" borderId="22" xfId="0" applyNumberFormat="1" applyFont="1" applyFill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9" fillId="2" borderId="14" xfId="0" applyFont="1" applyFill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4" fontId="14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0" borderId="0" xfId="0" applyFont="1" applyAlignment="1" applyProtection="1">
      <alignment horizontal="left" vertical="top" wrapText="1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right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7" xfId="0" applyFont="1" applyFill="1" applyBorder="1" applyAlignment="1" applyProtection="1">
      <alignment horizontal="left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2" borderId="0" xfId="0" applyFont="1" applyFill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19" workbookViewId="0">
      <selection activeCell="U48" sqref="U4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6</v>
      </c>
    </row>
    <row r="5" spans="1:74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38" t="s">
        <v>13</v>
      </c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19"/>
      <c r="AQ5" s="19"/>
      <c r="AR5" s="17"/>
      <c r="BE5" s="217" t="s">
        <v>14</v>
      </c>
      <c r="BS5" s="14" t="s">
        <v>6</v>
      </c>
    </row>
    <row r="6" spans="1:74" ht="36.950000000000003" customHeight="1">
      <c r="B6" s="18"/>
      <c r="C6" s="19"/>
      <c r="D6" s="25" t="s">
        <v>15</v>
      </c>
      <c r="E6" s="19"/>
      <c r="F6" s="19"/>
      <c r="G6" s="19"/>
      <c r="H6" s="19"/>
      <c r="I6" s="19"/>
      <c r="J6" s="19"/>
      <c r="K6" s="240" t="s">
        <v>16</v>
      </c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19"/>
      <c r="AQ6" s="19"/>
      <c r="AR6" s="17"/>
      <c r="BE6" s="218"/>
      <c r="BS6" s="14" t="s">
        <v>6</v>
      </c>
    </row>
    <row r="7" spans="1:74" ht="12" customHeight="1">
      <c r="B7" s="18"/>
      <c r="C7" s="19"/>
      <c r="D7" s="26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18</v>
      </c>
      <c r="AL7" s="19"/>
      <c r="AM7" s="19"/>
      <c r="AN7" s="24" t="s">
        <v>1</v>
      </c>
      <c r="AO7" s="19"/>
      <c r="AP7" s="19"/>
      <c r="AQ7" s="19"/>
      <c r="AR7" s="17"/>
      <c r="BE7" s="218"/>
      <c r="BS7" s="14" t="s">
        <v>6</v>
      </c>
    </row>
    <row r="8" spans="1:74" ht="12" customHeight="1">
      <c r="B8" s="18"/>
      <c r="C8" s="19"/>
      <c r="D8" s="26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21</v>
      </c>
      <c r="AL8" s="19"/>
      <c r="AM8" s="19"/>
      <c r="AN8" s="27" t="s">
        <v>22</v>
      </c>
      <c r="AO8" s="19"/>
      <c r="AP8" s="19"/>
      <c r="AQ8" s="19"/>
      <c r="AR8" s="17"/>
      <c r="BE8" s="218"/>
      <c r="BS8" s="14" t="s">
        <v>6</v>
      </c>
    </row>
    <row r="9" spans="1:74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8"/>
      <c r="BS9" s="14" t="s">
        <v>6</v>
      </c>
    </row>
    <row r="10" spans="1:74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18"/>
      <c r="BS10" s="14" t="s">
        <v>6</v>
      </c>
    </row>
    <row r="11" spans="1:74" ht="18.399999999999999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18"/>
      <c r="BS11" s="14" t="s">
        <v>6</v>
      </c>
    </row>
    <row r="12" spans="1:74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8"/>
      <c r="BS12" s="14" t="s">
        <v>6</v>
      </c>
    </row>
    <row r="13" spans="1:74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28</v>
      </c>
      <c r="AO13" s="19"/>
      <c r="AP13" s="19"/>
      <c r="AQ13" s="19"/>
      <c r="AR13" s="17"/>
      <c r="BE13" s="218"/>
      <c r="BS13" s="14" t="s">
        <v>6</v>
      </c>
    </row>
    <row r="14" spans="1:74">
      <c r="B14" s="18"/>
      <c r="C14" s="19"/>
      <c r="D14" s="19"/>
      <c r="E14" s="241" t="s">
        <v>28</v>
      </c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18"/>
      <c r="BS14" s="14" t="s">
        <v>6</v>
      </c>
    </row>
    <row r="15" spans="1:74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8"/>
      <c r="BS15" s="14" t="s">
        <v>4</v>
      </c>
    </row>
    <row r="16" spans="1:74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18"/>
      <c r="BS16" s="14" t="s">
        <v>4</v>
      </c>
    </row>
    <row r="17" spans="2:71" ht="18.399999999999999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18"/>
      <c r="BS17" s="14" t="s">
        <v>31</v>
      </c>
    </row>
    <row r="18" spans="2:7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8"/>
      <c r="BS18" s="14" t="s">
        <v>6</v>
      </c>
    </row>
    <row r="19" spans="2:7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18"/>
      <c r="BS19" s="14" t="s">
        <v>6</v>
      </c>
    </row>
    <row r="20" spans="2:7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18"/>
      <c r="BS20" s="14" t="s">
        <v>31</v>
      </c>
    </row>
    <row r="21" spans="2:7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8"/>
    </row>
    <row r="22" spans="2:71" ht="12" customHeight="1">
      <c r="B22" s="18"/>
      <c r="C22" s="19"/>
      <c r="D22" s="26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8"/>
    </row>
    <row r="23" spans="2:71" ht="16.5" customHeight="1">
      <c r="B23" s="18"/>
      <c r="C23" s="19"/>
      <c r="D23" s="19"/>
      <c r="E23" s="243" t="s">
        <v>1</v>
      </c>
      <c r="F23" s="243"/>
      <c r="G23" s="243"/>
      <c r="H23" s="243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19"/>
      <c r="AP23" s="19"/>
      <c r="AQ23" s="19"/>
      <c r="AR23" s="17"/>
      <c r="BE23" s="218"/>
    </row>
    <row r="24" spans="2:7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8"/>
    </row>
    <row r="25" spans="2:7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8"/>
    </row>
    <row r="26" spans="2:71" s="1" customFormat="1" ht="25.9" customHeight="1">
      <c r="B26" s="31"/>
      <c r="C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19">
        <f>ROUND(AG54,2)</f>
        <v>0</v>
      </c>
      <c r="AL26" s="220"/>
      <c r="AM26" s="220"/>
      <c r="AN26" s="220"/>
      <c r="AO26" s="220"/>
      <c r="AP26" s="32"/>
      <c r="AQ26" s="32"/>
      <c r="AR26" s="35"/>
      <c r="BE26" s="218"/>
    </row>
    <row r="27" spans="2:71" s="1" customFormat="1" ht="6.95" customHeight="1"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5"/>
      <c r="BE27" s="218"/>
    </row>
    <row r="28" spans="2:71" s="1" customForma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244" t="s">
        <v>36</v>
      </c>
      <c r="M28" s="244"/>
      <c r="N28" s="244"/>
      <c r="O28" s="244"/>
      <c r="P28" s="244"/>
      <c r="Q28" s="32"/>
      <c r="R28" s="32"/>
      <c r="S28" s="32"/>
      <c r="T28" s="32"/>
      <c r="U28" s="32"/>
      <c r="V28" s="32"/>
      <c r="W28" s="244" t="s">
        <v>37</v>
      </c>
      <c r="X28" s="244"/>
      <c r="Y28" s="244"/>
      <c r="Z28" s="244"/>
      <c r="AA28" s="244"/>
      <c r="AB28" s="244"/>
      <c r="AC28" s="244"/>
      <c r="AD28" s="244"/>
      <c r="AE28" s="244"/>
      <c r="AF28" s="32"/>
      <c r="AG28" s="32"/>
      <c r="AH28" s="32"/>
      <c r="AI28" s="32"/>
      <c r="AJ28" s="32"/>
      <c r="AK28" s="244" t="s">
        <v>38</v>
      </c>
      <c r="AL28" s="244"/>
      <c r="AM28" s="244"/>
      <c r="AN28" s="244"/>
      <c r="AO28" s="244"/>
      <c r="AP28" s="32"/>
      <c r="AQ28" s="32"/>
      <c r="AR28" s="35"/>
      <c r="BE28" s="218"/>
    </row>
    <row r="29" spans="2:71" s="2" customFormat="1" ht="14.45" customHeight="1">
      <c r="B29" s="36"/>
      <c r="C29" s="37"/>
      <c r="D29" s="26" t="s">
        <v>39</v>
      </c>
      <c r="E29" s="37"/>
      <c r="F29" s="26" t="s">
        <v>40</v>
      </c>
      <c r="G29" s="37"/>
      <c r="H29" s="37"/>
      <c r="I29" s="37"/>
      <c r="J29" s="37"/>
      <c r="K29" s="37"/>
      <c r="L29" s="245">
        <v>0.21</v>
      </c>
      <c r="M29" s="222"/>
      <c r="N29" s="222"/>
      <c r="O29" s="222"/>
      <c r="P29" s="222"/>
      <c r="Q29" s="37"/>
      <c r="R29" s="37"/>
      <c r="S29" s="37"/>
      <c r="T29" s="37"/>
      <c r="U29" s="37"/>
      <c r="V29" s="37"/>
      <c r="W29" s="221">
        <f>ROUND(AZ54, 2)</f>
        <v>0</v>
      </c>
      <c r="X29" s="222"/>
      <c r="Y29" s="222"/>
      <c r="Z29" s="222"/>
      <c r="AA29" s="222"/>
      <c r="AB29" s="222"/>
      <c r="AC29" s="222"/>
      <c r="AD29" s="222"/>
      <c r="AE29" s="222"/>
      <c r="AF29" s="37"/>
      <c r="AG29" s="37"/>
      <c r="AH29" s="37"/>
      <c r="AI29" s="37"/>
      <c r="AJ29" s="37"/>
      <c r="AK29" s="221">
        <f>ROUND(AV54, 2)</f>
        <v>0</v>
      </c>
      <c r="AL29" s="222"/>
      <c r="AM29" s="222"/>
      <c r="AN29" s="222"/>
      <c r="AO29" s="222"/>
      <c r="AP29" s="37"/>
      <c r="AQ29" s="37"/>
      <c r="AR29" s="38"/>
      <c r="BE29" s="218"/>
    </row>
    <row r="30" spans="2:71" s="2" customFormat="1" ht="14.45" customHeight="1">
      <c r="B30" s="36"/>
      <c r="C30" s="37"/>
      <c r="D30" s="37"/>
      <c r="E30" s="37"/>
      <c r="F30" s="26" t="s">
        <v>41</v>
      </c>
      <c r="G30" s="37"/>
      <c r="H30" s="37"/>
      <c r="I30" s="37"/>
      <c r="J30" s="37"/>
      <c r="K30" s="37"/>
      <c r="L30" s="245">
        <v>0.15</v>
      </c>
      <c r="M30" s="222"/>
      <c r="N30" s="222"/>
      <c r="O30" s="222"/>
      <c r="P30" s="222"/>
      <c r="Q30" s="37"/>
      <c r="R30" s="37"/>
      <c r="S30" s="37"/>
      <c r="T30" s="37"/>
      <c r="U30" s="37"/>
      <c r="V30" s="37"/>
      <c r="W30" s="221">
        <f>ROUND(BA54, 2)</f>
        <v>0</v>
      </c>
      <c r="X30" s="222"/>
      <c r="Y30" s="222"/>
      <c r="Z30" s="222"/>
      <c r="AA30" s="222"/>
      <c r="AB30" s="222"/>
      <c r="AC30" s="222"/>
      <c r="AD30" s="222"/>
      <c r="AE30" s="222"/>
      <c r="AF30" s="37"/>
      <c r="AG30" s="37"/>
      <c r="AH30" s="37"/>
      <c r="AI30" s="37"/>
      <c r="AJ30" s="37"/>
      <c r="AK30" s="221">
        <f>ROUND(AW54, 2)</f>
        <v>0</v>
      </c>
      <c r="AL30" s="222"/>
      <c r="AM30" s="222"/>
      <c r="AN30" s="222"/>
      <c r="AO30" s="222"/>
      <c r="AP30" s="37"/>
      <c r="AQ30" s="37"/>
      <c r="AR30" s="38"/>
      <c r="BE30" s="218"/>
    </row>
    <row r="31" spans="2:71" s="2" customFormat="1" ht="14.45" hidden="1" customHeight="1">
      <c r="B31" s="36"/>
      <c r="C31" s="37"/>
      <c r="D31" s="37"/>
      <c r="E31" s="37"/>
      <c r="F31" s="26" t="s">
        <v>42</v>
      </c>
      <c r="G31" s="37"/>
      <c r="H31" s="37"/>
      <c r="I31" s="37"/>
      <c r="J31" s="37"/>
      <c r="K31" s="37"/>
      <c r="L31" s="245">
        <v>0.21</v>
      </c>
      <c r="M31" s="222"/>
      <c r="N31" s="222"/>
      <c r="O31" s="222"/>
      <c r="P31" s="222"/>
      <c r="Q31" s="37"/>
      <c r="R31" s="37"/>
      <c r="S31" s="37"/>
      <c r="T31" s="37"/>
      <c r="U31" s="37"/>
      <c r="V31" s="37"/>
      <c r="W31" s="221">
        <f>ROUND(BB54, 2)</f>
        <v>0</v>
      </c>
      <c r="X31" s="222"/>
      <c r="Y31" s="222"/>
      <c r="Z31" s="222"/>
      <c r="AA31" s="222"/>
      <c r="AB31" s="222"/>
      <c r="AC31" s="222"/>
      <c r="AD31" s="222"/>
      <c r="AE31" s="222"/>
      <c r="AF31" s="37"/>
      <c r="AG31" s="37"/>
      <c r="AH31" s="37"/>
      <c r="AI31" s="37"/>
      <c r="AJ31" s="37"/>
      <c r="AK31" s="221">
        <v>0</v>
      </c>
      <c r="AL31" s="222"/>
      <c r="AM31" s="222"/>
      <c r="AN31" s="222"/>
      <c r="AO31" s="222"/>
      <c r="AP31" s="37"/>
      <c r="AQ31" s="37"/>
      <c r="AR31" s="38"/>
      <c r="BE31" s="218"/>
    </row>
    <row r="32" spans="2:71" s="2" customFormat="1" ht="14.45" hidden="1" customHeight="1">
      <c r="B32" s="36"/>
      <c r="C32" s="37"/>
      <c r="D32" s="37"/>
      <c r="E32" s="37"/>
      <c r="F32" s="26" t="s">
        <v>43</v>
      </c>
      <c r="G32" s="37"/>
      <c r="H32" s="37"/>
      <c r="I32" s="37"/>
      <c r="J32" s="37"/>
      <c r="K32" s="37"/>
      <c r="L32" s="245">
        <v>0.15</v>
      </c>
      <c r="M32" s="222"/>
      <c r="N32" s="222"/>
      <c r="O32" s="222"/>
      <c r="P32" s="222"/>
      <c r="Q32" s="37"/>
      <c r="R32" s="37"/>
      <c r="S32" s="37"/>
      <c r="T32" s="37"/>
      <c r="U32" s="37"/>
      <c r="V32" s="37"/>
      <c r="W32" s="221">
        <f>ROUND(BC54, 2)</f>
        <v>0</v>
      </c>
      <c r="X32" s="222"/>
      <c r="Y32" s="222"/>
      <c r="Z32" s="222"/>
      <c r="AA32" s="222"/>
      <c r="AB32" s="222"/>
      <c r="AC32" s="222"/>
      <c r="AD32" s="222"/>
      <c r="AE32" s="222"/>
      <c r="AF32" s="37"/>
      <c r="AG32" s="37"/>
      <c r="AH32" s="37"/>
      <c r="AI32" s="37"/>
      <c r="AJ32" s="37"/>
      <c r="AK32" s="221">
        <v>0</v>
      </c>
      <c r="AL32" s="222"/>
      <c r="AM32" s="222"/>
      <c r="AN32" s="222"/>
      <c r="AO32" s="222"/>
      <c r="AP32" s="37"/>
      <c r="AQ32" s="37"/>
      <c r="AR32" s="38"/>
      <c r="BE32" s="218"/>
    </row>
    <row r="33" spans="2:57" s="2" customFormat="1" ht="14.45" hidden="1" customHeight="1">
      <c r="B33" s="36"/>
      <c r="C33" s="37"/>
      <c r="D33" s="37"/>
      <c r="E33" s="37"/>
      <c r="F33" s="26" t="s">
        <v>44</v>
      </c>
      <c r="G33" s="37"/>
      <c r="H33" s="37"/>
      <c r="I33" s="37"/>
      <c r="J33" s="37"/>
      <c r="K33" s="37"/>
      <c r="L33" s="245">
        <v>0</v>
      </c>
      <c r="M33" s="222"/>
      <c r="N33" s="222"/>
      <c r="O33" s="222"/>
      <c r="P33" s="222"/>
      <c r="Q33" s="37"/>
      <c r="R33" s="37"/>
      <c r="S33" s="37"/>
      <c r="T33" s="37"/>
      <c r="U33" s="37"/>
      <c r="V33" s="37"/>
      <c r="W33" s="221">
        <f>ROUND(BD54, 2)</f>
        <v>0</v>
      </c>
      <c r="X33" s="222"/>
      <c r="Y33" s="222"/>
      <c r="Z33" s="222"/>
      <c r="AA33" s="222"/>
      <c r="AB33" s="222"/>
      <c r="AC33" s="222"/>
      <c r="AD33" s="222"/>
      <c r="AE33" s="222"/>
      <c r="AF33" s="37"/>
      <c r="AG33" s="37"/>
      <c r="AH33" s="37"/>
      <c r="AI33" s="37"/>
      <c r="AJ33" s="37"/>
      <c r="AK33" s="221">
        <v>0</v>
      </c>
      <c r="AL33" s="222"/>
      <c r="AM33" s="222"/>
      <c r="AN33" s="222"/>
      <c r="AO33" s="222"/>
      <c r="AP33" s="37"/>
      <c r="AQ33" s="37"/>
      <c r="AR33" s="38"/>
      <c r="BE33" s="218"/>
    </row>
    <row r="34" spans="2:57" s="1" customFormat="1" ht="6.95" customHeight="1"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5"/>
      <c r="BE34" s="218"/>
    </row>
    <row r="35" spans="2:57" s="1" customFormat="1" ht="25.9" customHeight="1">
      <c r="B35" s="31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56" t="s">
        <v>47</v>
      </c>
      <c r="Y35" s="224"/>
      <c r="Z35" s="224"/>
      <c r="AA35" s="224"/>
      <c r="AB35" s="224"/>
      <c r="AC35" s="41"/>
      <c r="AD35" s="41"/>
      <c r="AE35" s="41"/>
      <c r="AF35" s="41"/>
      <c r="AG35" s="41"/>
      <c r="AH35" s="41"/>
      <c r="AI35" s="41"/>
      <c r="AJ35" s="41"/>
      <c r="AK35" s="223">
        <f>SUM(AK26:AK33)</f>
        <v>0</v>
      </c>
      <c r="AL35" s="224"/>
      <c r="AM35" s="224"/>
      <c r="AN35" s="224"/>
      <c r="AO35" s="225"/>
      <c r="AP35" s="39"/>
      <c r="AQ35" s="39"/>
      <c r="AR35" s="35"/>
    </row>
    <row r="36" spans="2:57" s="1" customFormat="1" ht="6.95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5"/>
    </row>
    <row r="37" spans="2:57" s="1" customFormat="1" ht="6.95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5"/>
    </row>
    <row r="41" spans="2:57" s="1" customFormat="1" ht="6.95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5"/>
    </row>
    <row r="42" spans="2:57" s="1" customFormat="1" ht="24.95" customHeight="1">
      <c r="B42" s="31"/>
      <c r="C42" s="20" t="s">
        <v>48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5"/>
    </row>
    <row r="43" spans="2:57" s="1" customFormat="1" ht="6.95" customHeight="1"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5"/>
    </row>
    <row r="44" spans="2:57" s="1" customFormat="1" ht="12" customHeight="1">
      <c r="B44" s="31"/>
      <c r="C44" s="26" t="s">
        <v>12</v>
      </c>
      <c r="D44" s="32"/>
      <c r="E44" s="32"/>
      <c r="F44" s="32"/>
      <c r="G44" s="32"/>
      <c r="H44" s="32"/>
      <c r="I44" s="32"/>
      <c r="J44" s="32"/>
      <c r="K44" s="32"/>
      <c r="L44" s="32" t="str">
        <f>K5</f>
        <v>SONA6429</v>
      </c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5"/>
    </row>
    <row r="45" spans="2:57" s="3" customFormat="1" ht="36.950000000000003" customHeight="1">
      <c r="B45" s="47"/>
      <c r="C45" s="48" t="s">
        <v>15</v>
      </c>
      <c r="D45" s="49"/>
      <c r="E45" s="49"/>
      <c r="F45" s="49"/>
      <c r="G45" s="49"/>
      <c r="H45" s="49"/>
      <c r="I45" s="49"/>
      <c r="J45" s="49"/>
      <c r="K45" s="49"/>
      <c r="L45" s="229" t="str">
        <f>K6</f>
        <v>Kamenné Žehrovice, obnova MK Na Turyni</v>
      </c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49"/>
      <c r="AQ45" s="49"/>
      <c r="AR45" s="50"/>
    </row>
    <row r="46" spans="2:57" s="1" customFormat="1" ht="6.95" customHeight="1"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5"/>
    </row>
    <row r="47" spans="2:57" s="1" customFormat="1" ht="12" customHeight="1">
      <c r="B47" s="31"/>
      <c r="C47" s="26" t="s">
        <v>19</v>
      </c>
      <c r="D47" s="32"/>
      <c r="E47" s="32"/>
      <c r="F47" s="32"/>
      <c r="G47" s="32"/>
      <c r="H47" s="32"/>
      <c r="I47" s="32"/>
      <c r="J47" s="32"/>
      <c r="K47" s="32"/>
      <c r="L47" s="51" t="str">
        <f>IF(K8="","",K8)</f>
        <v xml:space="preserve"> </v>
      </c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26" t="s">
        <v>21</v>
      </c>
      <c r="AJ47" s="32"/>
      <c r="AK47" s="32"/>
      <c r="AL47" s="32"/>
      <c r="AM47" s="231" t="str">
        <f>IF(AN8= "","",AN8)</f>
        <v>13. 5. 2019</v>
      </c>
      <c r="AN47" s="231"/>
      <c r="AO47" s="32"/>
      <c r="AP47" s="32"/>
      <c r="AQ47" s="32"/>
      <c r="AR47" s="35"/>
    </row>
    <row r="48" spans="2:57" s="1" customFormat="1" ht="6.95" customHeight="1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5"/>
    </row>
    <row r="49" spans="1:91" s="1" customFormat="1" ht="13.7" customHeight="1">
      <c r="B49" s="31"/>
      <c r="C49" s="26" t="s">
        <v>23</v>
      </c>
      <c r="D49" s="32"/>
      <c r="E49" s="32"/>
      <c r="F49" s="32"/>
      <c r="G49" s="32"/>
      <c r="H49" s="32"/>
      <c r="I49" s="32"/>
      <c r="J49" s="32"/>
      <c r="K49" s="32"/>
      <c r="L49" s="32" t="str">
        <f>IF(E11= "","",E11)</f>
        <v>obec Kamenné Žehrovice</v>
      </c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26" t="s">
        <v>29</v>
      </c>
      <c r="AJ49" s="32"/>
      <c r="AK49" s="32"/>
      <c r="AL49" s="32"/>
      <c r="AM49" s="227" t="str">
        <f>IF(E17="","",E17)</f>
        <v>Ing.Petr Fojt, Slaný</v>
      </c>
      <c r="AN49" s="228"/>
      <c r="AO49" s="228"/>
      <c r="AP49" s="228"/>
      <c r="AQ49" s="32"/>
      <c r="AR49" s="35"/>
      <c r="AS49" s="232" t="s">
        <v>49</v>
      </c>
      <c r="AT49" s="233"/>
      <c r="AU49" s="53"/>
      <c r="AV49" s="53"/>
      <c r="AW49" s="53"/>
      <c r="AX49" s="53"/>
      <c r="AY49" s="53"/>
      <c r="AZ49" s="53"/>
      <c r="BA49" s="53"/>
      <c r="BB49" s="53"/>
      <c r="BC49" s="53"/>
      <c r="BD49" s="54"/>
    </row>
    <row r="50" spans="1:91" s="1" customFormat="1" ht="24.95" customHeight="1">
      <c r="B50" s="31"/>
      <c r="C50" s="26" t="s">
        <v>27</v>
      </c>
      <c r="D50" s="32"/>
      <c r="E50" s="32"/>
      <c r="F50" s="32"/>
      <c r="G50" s="32"/>
      <c r="H50" s="32"/>
      <c r="I50" s="32"/>
      <c r="J50" s="32"/>
      <c r="K50" s="32"/>
      <c r="L50" s="32" t="str">
        <f>IF(E14= "Vyplň údaj","",E14)</f>
        <v/>
      </c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26" t="s">
        <v>32</v>
      </c>
      <c r="AJ50" s="32"/>
      <c r="AK50" s="32"/>
      <c r="AL50" s="32"/>
      <c r="AM50" s="227" t="str">
        <f>IF(E20="","",E20)</f>
        <v>Neubauerová Soňa, SK-Projekt Ostrov</v>
      </c>
      <c r="AN50" s="228"/>
      <c r="AO50" s="228"/>
      <c r="AP50" s="228"/>
      <c r="AQ50" s="32"/>
      <c r="AR50" s="35"/>
      <c r="AS50" s="234"/>
      <c r="AT50" s="235"/>
      <c r="AU50" s="55"/>
      <c r="AV50" s="55"/>
      <c r="AW50" s="55"/>
      <c r="AX50" s="55"/>
      <c r="AY50" s="55"/>
      <c r="AZ50" s="55"/>
      <c r="BA50" s="55"/>
      <c r="BB50" s="55"/>
      <c r="BC50" s="55"/>
      <c r="BD50" s="56"/>
    </row>
    <row r="51" spans="1:91" s="1" customFormat="1" ht="10.9" customHeight="1"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5"/>
      <c r="AS51" s="236"/>
      <c r="AT51" s="237"/>
      <c r="AU51" s="57"/>
      <c r="AV51" s="57"/>
      <c r="AW51" s="57"/>
      <c r="AX51" s="57"/>
      <c r="AY51" s="57"/>
      <c r="AZ51" s="57"/>
      <c r="BA51" s="57"/>
      <c r="BB51" s="57"/>
      <c r="BC51" s="57"/>
      <c r="BD51" s="58"/>
    </row>
    <row r="52" spans="1:91" s="1" customFormat="1" ht="29.25" customHeight="1">
      <c r="B52" s="31"/>
      <c r="C52" s="255" t="s">
        <v>50</v>
      </c>
      <c r="D52" s="247"/>
      <c r="E52" s="247"/>
      <c r="F52" s="247"/>
      <c r="G52" s="247"/>
      <c r="H52" s="59"/>
      <c r="I52" s="248" t="s">
        <v>51</v>
      </c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  <c r="AG52" s="246" t="s">
        <v>52</v>
      </c>
      <c r="AH52" s="247"/>
      <c r="AI52" s="247"/>
      <c r="AJ52" s="247"/>
      <c r="AK52" s="247"/>
      <c r="AL52" s="247"/>
      <c r="AM52" s="247"/>
      <c r="AN52" s="248" t="s">
        <v>53</v>
      </c>
      <c r="AO52" s="247"/>
      <c r="AP52" s="249"/>
      <c r="AQ52" s="60" t="s">
        <v>54</v>
      </c>
      <c r="AR52" s="35"/>
      <c r="AS52" s="61" t="s">
        <v>55</v>
      </c>
      <c r="AT52" s="62" t="s">
        <v>56</v>
      </c>
      <c r="AU52" s="62" t="s">
        <v>57</v>
      </c>
      <c r="AV52" s="62" t="s">
        <v>58</v>
      </c>
      <c r="AW52" s="62" t="s">
        <v>59</v>
      </c>
      <c r="AX52" s="62" t="s">
        <v>60</v>
      </c>
      <c r="AY52" s="62" t="s">
        <v>61</v>
      </c>
      <c r="AZ52" s="62" t="s">
        <v>62</v>
      </c>
      <c r="BA52" s="62" t="s">
        <v>63</v>
      </c>
      <c r="BB52" s="62" t="s">
        <v>64</v>
      </c>
      <c r="BC52" s="62" t="s">
        <v>65</v>
      </c>
      <c r="BD52" s="63" t="s">
        <v>66</v>
      </c>
    </row>
    <row r="53" spans="1:91" s="1" customFormat="1" ht="10.9" customHeight="1"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5"/>
      <c r="AS53" s="64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6"/>
    </row>
    <row r="54" spans="1:91" s="4" customFormat="1" ht="32.450000000000003" customHeight="1">
      <c r="B54" s="67"/>
      <c r="C54" s="68" t="s">
        <v>67</v>
      </c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253">
        <f>ROUND(AG55,2)</f>
        <v>0</v>
      </c>
      <c r="AH54" s="253"/>
      <c r="AI54" s="253"/>
      <c r="AJ54" s="253"/>
      <c r="AK54" s="253"/>
      <c r="AL54" s="253"/>
      <c r="AM54" s="253"/>
      <c r="AN54" s="254">
        <f>SUM(AG54,AT54)</f>
        <v>0</v>
      </c>
      <c r="AO54" s="254"/>
      <c r="AP54" s="254"/>
      <c r="AQ54" s="71" t="s">
        <v>1</v>
      </c>
      <c r="AR54" s="72"/>
      <c r="AS54" s="73">
        <f>ROUND(AS55,2)</f>
        <v>0</v>
      </c>
      <c r="AT54" s="74">
        <f>ROUND(SUM(AV54:AW54),2)</f>
        <v>0</v>
      </c>
      <c r="AU54" s="75">
        <f>ROUND(AU55,5)</f>
        <v>0</v>
      </c>
      <c r="AV54" s="74">
        <f>ROUND(AZ54*L29,2)</f>
        <v>0</v>
      </c>
      <c r="AW54" s="74">
        <f>ROUND(BA54*L30,2)</f>
        <v>0</v>
      </c>
      <c r="AX54" s="74">
        <f>ROUND(BB54*L29,2)</f>
        <v>0</v>
      </c>
      <c r="AY54" s="74">
        <f>ROUND(BC54*L30,2)</f>
        <v>0</v>
      </c>
      <c r="AZ54" s="74">
        <f>ROUND(AZ55,2)</f>
        <v>0</v>
      </c>
      <c r="BA54" s="74">
        <f>ROUND(BA55,2)</f>
        <v>0</v>
      </c>
      <c r="BB54" s="74">
        <f>ROUND(BB55,2)</f>
        <v>0</v>
      </c>
      <c r="BC54" s="74">
        <f>ROUND(BC55,2)</f>
        <v>0</v>
      </c>
      <c r="BD54" s="76">
        <f>ROUND(BD55,2)</f>
        <v>0</v>
      </c>
      <c r="BS54" s="77" t="s">
        <v>68</v>
      </c>
      <c r="BT54" s="77" t="s">
        <v>69</v>
      </c>
      <c r="BU54" s="78" t="s">
        <v>70</v>
      </c>
      <c r="BV54" s="77" t="s">
        <v>71</v>
      </c>
      <c r="BW54" s="77" t="s">
        <v>5</v>
      </c>
      <c r="BX54" s="77" t="s">
        <v>72</v>
      </c>
      <c r="CL54" s="77" t="s">
        <v>1</v>
      </c>
    </row>
    <row r="55" spans="1:91" s="5" customFormat="1" ht="16.5" customHeight="1">
      <c r="A55" s="79" t="s">
        <v>73</v>
      </c>
      <c r="B55" s="80"/>
      <c r="C55" s="81"/>
      <c r="D55" s="252" t="s">
        <v>74</v>
      </c>
      <c r="E55" s="252"/>
      <c r="F55" s="252"/>
      <c r="G55" s="252"/>
      <c r="H55" s="252"/>
      <c r="I55" s="82"/>
      <c r="J55" s="252" t="s">
        <v>75</v>
      </c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0">
        <f>'01 - dopravní část'!J30</f>
        <v>0</v>
      </c>
      <c r="AH55" s="251"/>
      <c r="AI55" s="251"/>
      <c r="AJ55" s="251"/>
      <c r="AK55" s="251"/>
      <c r="AL55" s="251"/>
      <c r="AM55" s="251"/>
      <c r="AN55" s="250">
        <f>SUM(AG55,AT55)</f>
        <v>0</v>
      </c>
      <c r="AO55" s="251"/>
      <c r="AP55" s="251"/>
      <c r="AQ55" s="83" t="s">
        <v>76</v>
      </c>
      <c r="AR55" s="84"/>
      <c r="AS55" s="85">
        <v>0</v>
      </c>
      <c r="AT55" s="86">
        <f>ROUND(SUM(AV55:AW55),2)</f>
        <v>0</v>
      </c>
      <c r="AU55" s="87">
        <f>'01 - dopravní část'!P93</f>
        <v>0</v>
      </c>
      <c r="AV55" s="86">
        <f>'01 - dopravní část'!J33</f>
        <v>0</v>
      </c>
      <c r="AW55" s="86">
        <f>'01 - dopravní část'!J34</f>
        <v>0</v>
      </c>
      <c r="AX55" s="86">
        <f>'01 - dopravní část'!J35</f>
        <v>0</v>
      </c>
      <c r="AY55" s="86">
        <f>'01 - dopravní část'!J36</f>
        <v>0</v>
      </c>
      <c r="AZ55" s="86">
        <f>'01 - dopravní část'!F33</f>
        <v>0</v>
      </c>
      <c r="BA55" s="86">
        <f>'01 - dopravní část'!F34</f>
        <v>0</v>
      </c>
      <c r="BB55" s="86">
        <f>'01 - dopravní část'!F35</f>
        <v>0</v>
      </c>
      <c r="BC55" s="86">
        <f>'01 - dopravní část'!F36</f>
        <v>0</v>
      </c>
      <c r="BD55" s="88">
        <f>'01 - dopravní část'!F37</f>
        <v>0</v>
      </c>
      <c r="BT55" s="89" t="s">
        <v>77</v>
      </c>
      <c r="BV55" s="89" t="s">
        <v>71</v>
      </c>
      <c r="BW55" s="89" t="s">
        <v>78</v>
      </c>
      <c r="BX55" s="89" t="s">
        <v>5</v>
      </c>
      <c r="CL55" s="89" t="s">
        <v>1</v>
      </c>
      <c r="CM55" s="89" t="s">
        <v>79</v>
      </c>
    </row>
    <row r="56" spans="1:91" s="1" customFormat="1" ht="30" customHeight="1"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5"/>
    </row>
    <row r="57" spans="1:91" s="1" customFormat="1" ht="6.95" customHeight="1"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35"/>
    </row>
  </sheetData>
  <sheetProtection algorithmName="SHA-512" hashValue="zZF9YDFQr38UjiqRLKtrWrbqoSpWkEUAcZ764102wmuK6UjDXgG02xrlD9R5Fm+yPmBigi+Hej/hrR3AURvuSQ==" saltValue="Tp0gpk5qS56p/zTX1irmpsfHIV6LQLroGmoVmOCaLsXmKgK8jpx8wtzayxKrhknsYzGUbNr5riFAWpaud3q+0w==" spinCount="100000" sheet="1" objects="1" scenarios="1" formatColumns="0" formatRows="0"/>
  <mergeCells count="42">
    <mergeCell ref="L30:P30"/>
    <mergeCell ref="L31:P31"/>
    <mergeCell ref="L32:P32"/>
    <mergeCell ref="L33:P33"/>
    <mergeCell ref="C52:G52"/>
    <mergeCell ref="I52:AF52"/>
    <mergeCell ref="X35:AB35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K35:AO35"/>
    <mergeCell ref="AR2:BE2"/>
    <mergeCell ref="AM50:AP50"/>
    <mergeCell ref="L45:AO45"/>
    <mergeCell ref="AM47:AN47"/>
    <mergeCell ref="AM49:AP49"/>
    <mergeCell ref="AS49:AT5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55" location="'01 - dopravní část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5"/>
  <sheetViews>
    <sheetView showGridLines="0" tabSelected="1" workbookViewId="0">
      <selection activeCell="I204" sqref="I20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8.6640625" customWidth="1"/>
    <col min="8" max="8" width="11.1640625" customWidth="1"/>
    <col min="9" max="9" width="14.1640625" style="90" customWidth="1"/>
    <col min="10" max="10" width="23.5" customWidth="1"/>
    <col min="11" max="11" width="15.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4" t="s">
        <v>78</v>
      </c>
    </row>
    <row r="3" spans="2:46" ht="6.95" customHeight="1">
      <c r="B3" s="91"/>
      <c r="C3" s="92"/>
      <c r="D3" s="92"/>
      <c r="E3" s="92"/>
      <c r="F3" s="92"/>
      <c r="G3" s="92"/>
      <c r="H3" s="92"/>
      <c r="I3" s="93"/>
      <c r="J3" s="92"/>
      <c r="K3" s="92"/>
      <c r="L3" s="17"/>
      <c r="AT3" s="14" t="s">
        <v>79</v>
      </c>
    </row>
    <row r="4" spans="2:46" ht="24.95" customHeight="1">
      <c r="B4" s="17"/>
      <c r="D4" s="94" t="s">
        <v>80</v>
      </c>
      <c r="L4" s="17"/>
      <c r="M4" s="21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95" t="s">
        <v>15</v>
      </c>
      <c r="L6" s="17"/>
    </row>
    <row r="7" spans="2:46" ht="16.5" customHeight="1">
      <c r="B7" s="17"/>
      <c r="E7" s="259" t="str">
        <f>'Rekapitulace stavby'!K6</f>
        <v>Kamenné Žehrovice, obnova MK Na Turyni</v>
      </c>
      <c r="F7" s="260"/>
      <c r="G7" s="260"/>
      <c r="H7" s="260"/>
      <c r="L7" s="17"/>
    </row>
    <row r="8" spans="2:46" s="1" customFormat="1" ht="12" customHeight="1">
      <c r="B8" s="35"/>
      <c r="D8" s="95" t="s">
        <v>81</v>
      </c>
      <c r="I8" s="96"/>
      <c r="L8" s="35"/>
    </row>
    <row r="9" spans="2:46" s="1" customFormat="1" ht="36.950000000000003" customHeight="1">
      <c r="B9" s="35"/>
      <c r="E9" s="261" t="s">
        <v>82</v>
      </c>
      <c r="F9" s="262"/>
      <c r="G9" s="262"/>
      <c r="H9" s="262"/>
      <c r="I9" s="96"/>
      <c r="L9" s="35"/>
    </row>
    <row r="10" spans="2:46" s="1" customFormat="1">
      <c r="B10" s="35"/>
      <c r="I10" s="96"/>
      <c r="L10" s="35"/>
    </row>
    <row r="11" spans="2:46" s="1" customFormat="1" ht="12" customHeight="1">
      <c r="B11" s="35"/>
      <c r="D11" s="95" t="s">
        <v>17</v>
      </c>
      <c r="F11" s="14" t="s">
        <v>1</v>
      </c>
      <c r="I11" s="97" t="s">
        <v>18</v>
      </c>
      <c r="J11" s="14" t="s">
        <v>1</v>
      </c>
      <c r="L11" s="35"/>
    </row>
    <row r="12" spans="2:46" s="1" customFormat="1" ht="12" customHeight="1">
      <c r="B12" s="35"/>
      <c r="D12" s="95" t="s">
        <v>19</v>
      </c>
      <c r="F12" s="14" t="s">
        <v>20</v>
      </c>
      <c r="I12" s="97" t="s">
        <v>21</v>
      </c>
      <c r="J12" s="98" t="str">
        <f>'Rekapitulace stavby'!AN8</f>
        <v>13. 5. 2019</v>
      </c>
      <c r="L12" s="35"/>
    </row>
    <row r="13" spans="2:46" s="1" customFormat="1" ht="10.9" customHeight="1">
      <c r="B13" s="35"/>
      <c r="I13" s="96"/>
      <c r="L13" s="35"/>
    </row>
    <row r="14" spans="2:46" s="1" customFormat="1" ht="12" customHeight="1">
      <c r="B14" s="35"/>
      <c r="D14" s="95" t="s">
        <v>23</v>
      </c>
      <c r="I14" s="97" t="s">
        <v>24</v>
      </c>
      <c r="J14" s="14" t="s">
        <v>1</v>
      </c>
      <c r="L14" s="35"/>
    </row>
    <row r="15" spans="2:46" s="1" customFormat="1" ht="18" customHeight="1">
      <c r="B15" s="35"/>
      <c r="E15" s="14" t="s">
        <v>25</v>
      </c>
      <c r="I15" s="97" t="s">
        <v>26</v>
      </c>
      <c r="J15" s="14" t="s">
        <v>1</v>
      </c>
      <c r="L15" s="35"/>
    </row>
    <row r="16" spans="2:46" s="1" customFormat="1" ht="6.95" customHeight="1">
      <c r="B16" s="35"/>
      <c r="I16" s="96"/>
      <c r="L16" s="35"/>
    </row>
    <row r="17" spans="2:12" s="1" customFormat="1" ht="12" customHeight="1">
      <c r="B17" s="35"/>
      <c r="D17" s="95" t="s">
        <v>27</v>
      </c>
      <c r="I17" s="97" t="s">
        <v>24</v>
      </c>
      <c r="J17" s="27" t="str">
        <f>'Rekapitulace stavby'!AN13</f>
        <v>Vyplň údaj</v>
      </c>
      <c r="L17" s="35"/>
    </row>
    <row r="18" spans="2:12" s="1" customFormat="1" ht="18" customHeight="1">
      <c r="B18" s="35"/>
      <c r="E18" s="263" t="str">
        <f>'Rekapitulace stavby'!E14</f>
        <v>Vyplň údaj</v>
      </c>
      <c r="F18" s="264"/>
      <c r="G18" s="264"/>
      <c r="H18" s="264"/>
      <c r="I18" s="97" t="s">
        <v>26</v>
      </c>
      <c r="J18" s="27" t="str">
        <f>'Rekapitulace stavby'!AN14</f>
        <v>Vyplň údaj</v>
      </c>
      <c r="L18" s="35"/>
    </row>
    <row r="19" spans="2:12" s="1" customFormat="1" ht="6.95" customHeight="1">
      <c r="B19" s="35"/>
      <c r="I19" s="96"/>
      <c r="L19" s="35"/>
    </row>
    <row r="20" spans="2:12" s="1" customFormat="1" ht="12" customHeight="1">
      <c r="B20" s="35"/>
      <c r="D20" s="95" t="s">
        <v>29</v>
      </c>
      <c r="I20" s="97" t="s">
        <v>24</v>
      </c>
      <c r="J20" s="14" t="s">
        <v>1</v>
      </c>
      <c r="L20" s="35"/>
    </row>
    <row r="21" spans="2:12" s="1" customFormat="1" ht="18" customHeight="1">
      <c r="B21" s="35"/>
      <c r="E21" s="14" t="s">
        <v>30</v>
      </c>
      <c r="I21" s="97" t="s">
        <v>26</v>
      </c>
      <c r="J21" s="14" t="s">
        <v>1</v>
      </c>
      <c r="L21" s="35"/>
    </row>
    <row r="22" spans="2:12" s="1" customFormat="1" ht="6.95" customHeight="1">
      <c r="B22" s="35"/>
      <c r="I22" s="96"/>
      <c r="L22" s="35"/>
    </row>
    <row r="23" spans="2:12" s="1" customFormat="1" ht="12" customHeight="1">
      <c r="B23" s="35"/>
      <c r="D23" s="95" t="s">
        <v>32</v>
      </c>
      <c r="I23" s="97" t="s">
        <v>24</v>
      </c>
      <c r="J23" s="14" t="s">
        <v>1</v>
      </c>
      <c r="L23" s="35"/>
    </row>
    <row r="24" spans="2:12" s="1" customFormat="1" ht="18" customHeight="1">
      <c r="B24" s="35"/>
      <c r="E24" s="14" t="s">
        <v>33</v>
      </c>
      <c r="I24" s="97" t="s">
        <v>26</v>
      </c>
      <c r="J24" s="14" t="s">
        <v>1</v>
      </c>
      <c r="L24" s="35"/>
    </row>
    <row r="25" spans="2:12" s="1" customFormat="1" ht="6.95" customHeight="1">
      <c r="B25" s="35"/>
      <c r="I25" s="96"/>
      <c r="L25" s="35"/>
    </row>
    <row r="26" spans="2:12" s="1" customFormat="1" ht="12" customHeight="1">
      <c r="B26" s="35"/>
      <c r="D26" s="95" t="s">
        <v>34</v>
      </c>
      <c r="I26" s="96"/>
      <c r="L26" s="35"/>
    </row>
    <row r="27" spans="2:12" s="6" customFormat="1" ht="16.5" customHeight="1">
      <c r="B27" s="99"/>
      <c r="E27" s="265" t="s">
        <v>1</v>
      </c>
      <c r="F27" s="265"/>
      <c r="G27" s="265"/>
      <c r="H27" s="265"/>
      <c r="I27" s="100"/>
      <c r="L27" s="99"/>
    </row>
    <row r="28" spans="2:12" s="1" customFormat="1" ht="6.95" customHeight="1">
      <c r="B28" s="35"/>
      <c r="I28" s="96"/>
      <c r="L28" s="35"/>
    </row>
    <row r="29" spans="2:12" s="1" customFormat="1" ht="6.95" customHeight="1">
      <c r="B29" s="35"/>
      <c r="D29" s="53"/>
      <c r="E29" s="53"/>
      <c r="F29" s="53"/>
      <c r="G29" s="53"/>
      <c r="H29" s="53"/>
      <c r="I29" s="101"/>
      <c r="J29" s="53"/>
      <c r="K29" s="53"/>
      <c r="L29" s="35"/>
    </row>
    <row r="30" spans="2:12" s="1" customFormat="1" ht="25.35" customHeight="1">
      <c r="B30" s="35"/>
      <c r="D30" s="102" t="s">
        <v>35</v>
      </c>
      <c r="I30" s="96"/>
      <c r="J30" s="103">
        <f>ROUND(J93, 2)</f>
        <v>0</v>
      </c>
      <c r="L30" s="35"/>
    </row>
    <row r="31" spans="2:12" s="1" customFormat="1" ht="6.95" customHeight="1">
      <c r="B31" s="35"/>
      <c r="D31" s="53"/>
      <c r="E31" s="53"/>
      <c r="F31" s="53"/>
      <c r="G31" s="53"/>
      <c r="H31" s="53"/>
      <c r="I31" s="101"/>
      <c r="J31" s="53"/>
      <c r="K31" s="53"/>
      <c r="L31" s="35"/>
    </row>
    <row r="32" spans="2:12" s="1" customFormat="1" ht="14.45" customHeight="1">
      <c r="B32" s="35"/>
      <c r="F32" s="104" t="s">
        <v>37</v>
      </c>
      <c r="I32" s="105" t="s">
        <v>36</v>
      </c>
      <c r="J32" s="104" t="s">
        <v>38</v>
      </c>
      <c r="L32" s="35"/>
    </row>
    <row r="33" spans="2:12" s="1" customFormat="1" ht="14.45" customHeight="1">
      <c r="B33" s="35"/>
      <c r="D33" s="95" t="s">
        <v>39</v>
      </c>
      <c r="E33" s="95" t="s">
        <v>40</v>
      </c>
      <c r="F33" s="106">
        <f>ROUND((SUM(BE93:BE264)),  2)</f>
        <v>0</v>
      </c>
      <c r="I33" s="107">
        <v>0.21</v>
      </c>
      <c r="J33" s="106">
        <f>ROUND(((SUM(BE93:BE264))*I33),  2)</f>
        <v>0</v>
      </c>
      <c r="L33" s="35"/>
    </row>
    <row r="34" spans="2:12" s="1" customFormat="1" ht="14.45" customHeight="1">
      <c r="B34" s="35"/>
      <c r="E34" s="95" t="s">
        <v>41</v>
      </c>
      <c r="F34" s="106">
        <f>ROUND((SUM(BF93:BF264)),  2)</f>
        <v>0</v>
      </c>
      <c r="I34" s="107">
        <v>0.15</v>
      </c>
      <c r="J34" s="106">
        <f>ROUND(((SUM(BF93:BF264))*I34),  2)</f>
        <v>0</v>
      </c>
      <c r="L34" s="35"/>
    </row>
    <row r="35" spans="2:12" s="1" customFormat="1" ht="14.45" hidden="1" customHeight="1">
      <c r="B35" s="35"/>
      <c r="E35" s="95" t="s">
        <v>42</v>
      </c>
      <c r="F35" s="106">
        <f>ROUND((SUM(BG93:BG264)),  2)</f>
        <v>0</v>
      </c>
      <c r="I35" s="107">
        <v>0.21</v>
      </c>
      <c r="J35" s="106">
        <f>0</f>
        <v>0</v>
      </c>
      <c r="L35" s="35"/>
    </row>
    <row r="36" spans="2:12" s="1" customFormat="1" ht="14.45" hidden="1" customHeight="1">
      <c r="B36" s="35"/>
      <c r="E36" s="95" t="s">
        <v>43</v>
      </c>
      <c r="F36" s="106">
        <f>ROUND((SUM(BH93:BH264)),  2)</f>
        <v>0</v>
      </c>
      <c r="I36" s="107">
        <v>0.15</v>
      </c>
      <c r="J36" s="106">
        <f>0</f>
        <v>0</v>
      </c>
      <c r="L36" s="35"/>
    </row>
    <row r="37" spans="2:12" s="1" customFormat="1" ht="14.45" hidden="1" customHeight="1">
      <c r="B37" s="35"/>
      <c r="E37" s="95" t="s">
        <v>44</v>
      </c>
      <c r="F37" s="106">
        <f>ROUND((SUM(BI93:BI264)),  2)</f>
        <v>0</v>
      </c>
      <c r="I37" s="107">
        <v>0</v>
      </c>
      <c r="J37" s="106">
        <f>0</f>
        <v>0</v>
      </c>
      <c r="L37" s="35"/>
    </row>
    <row r="38" spans="2:12" s="1" customFormat="1" ht="6.95" customHeight="1">
      <c r="B38" s="35"/>
      <c r="I38" s="96"/>
      <c r="L38" s="35"/>
    </row>
    <row r="39" spans="2:12" s="1" customFormat="1" ht="25.35" customHeight="1">
      <c r="B39" s="35"/>
      <c r="C39" s="108"/>
      <c r="D39" s="109" t="s">
        <v>45</v>
      </c>
      <c r="E39" s="110"/>
      <c r="F39" s="110"/>
      <c r="G39" s="111" t="s">
        <v>46</v>
      </c>
      <c r="H39" s="112" t="s">
        <v>47</v>
      </c>
      <c r="I39" s="113"/>
      <c r="J39" s="114">
        <f>SUM(J30:J37)</f>
        <v>0</v>
      </c>
      <c r="K39" s="115"/>
      <c r="L39" s="35"/>
    </row>
    <row r="40" spans="2:12" s="1" customFormat="1" ht="14.45" customHeight="1">
      <c r="B40" s="116"/>
      <c r="C40" s="117"/>
      <c r="D40" s="117"/>
      <c r="E40" s="117"/>
      <c r="F40" s="117"/>
      <c r="G40" s="117"/>
      <c r="H40" s="117"/>
      <c r="I40" s="118"/>
      <c r="J40" s="117"/>
      <c r="K40" s="117"/>
      <c r="L40" s="35"/>
    </row>
    <row r="44" spans="2:12" s="1" customFormat="1" ht="6.95" customHeight="1">
      <c r="B44" s="119"/>
      <c r="C44" s="120"/>
      <c r="D44" s="120"/>
      <c r="E44" s="120"/>
      <c r="F44" s="120"/>
      <c r="G44" s="120"/>
      <c r="H44" s="120"/>
      <c r="I44" s="121"/>
      <c r="J44" s="120"/>
      <c r="K44" s="120"/>
      <c r="L44" s="35"/>
    </row>
    <row r="45" spans="2:12" s="1" customFormat="1" ht="24.95" customHeight="1">
      <c r="B45" s="31"/>
      <c r="C45" s="20" t="s">
        <v>83</v>
      </c>
      <c r="D45" s="32"/>
      <c r="E45" s="32"/>
      <c r="F45" s="32"/>
      <c r="G45" s="32"/>
      <c r="H45" s="32"/>
      <c r="I45" s="96"/>
      <c r="J45" s="32"/>
      <c r="K45" s="32"/>
      <c r="L45" s="35"/>
    </row>
    <row r="46" spans="2:12" s="1" customFormat="1" ht="6.95" customHeight="1">
      <c r="B46" s="31"/>
      <c r="C46" s="32"/>
      <c r="D46" s="32"/>
      <c r="E46" s="32"/>
      <c r="F46" s="32"/>
      <c r="G46" s="32"/>
      <c r="H46" s="32"/>
      <c r="I46" s="96"/>
      <c r="J46" s="32"/>
      <c r="K46" s="32"/>
      <c r="L46" s="35"/>
    </row>
    <row r="47" spans="2:12" s="1" customFormat="1" ht="12" customHeight="1">
      <c r="B47" s="31"/>
      <c r="C47" s="26" t="s">
        <v>15</v>
      </c>
      <c r="D47" s="32"/>
      <c r="E47" s="32"/>
      <c r="F47" s="32"/>
      <c r="G47" s="32"/>
      <c r="H47" s="32"/>
      <c r="I47" s="96"/>
      <c r="J47" s="32"/>
      <c r="K47" s="32"/>
      <c r="L47" s="35"/>
    </row>
    <row r="48" spans="2:12" s="1" customFormat="1" ht="16.5" customHeight="1">
      <c r="B48" s="31"/>
      <c r="C48" s="32"/>
      <c r="D48" s="32"/>
      <c r="E48" s="257" t="str">
        <f>E7</f>
        <v>Kamenné Žehrovice, obnova MK Na Turyni</v>
      </c>
      <c r="F48" s="258"/>
      <c r="G48" s="258"/>
      <c r="H48" s="258"/>
      <c r="I48" s="96"/>
      <c r="J48" s="32"/>
      <c r="K48" s="32"/>
      <c r="L48" s="35"/>
    </row>
    <row r="49" spans="2:47" s="1" customFormat="1" ht="12" customHeight="1">
      <c r="B49" s="31"/>
      <c r="C49" s="26" t="s">
        <v>81</v>
      </c>
      <c r="D49" s="32"/>
      <c r="E49" s="32"/>
      <c r="F49" s="32"/>
      <c r="G49" s="32"/>
      <c r="H49" s="32"/>
      <c r="I49" s="96"/>
      <c r="J49" s="32"/>
      <c r="K49" s="32"/>
      <c r="L49" s="35"/>
    </row>
    <row r="50" spans="2:47" s="1" customFormat="1" ht="16.5" customHeight="1">
      <c r="B50" s="31"/>
      <c r="C50" s="32"/>
      <c r="D50" s="32"/>
      <c r="E50" s="229" t="str">
        <f>E9</f>
        <v>01 - dopravní část</v>
      </c>
      <c r="F50" s="228"/>
      <c r="G50" s="228"/>
      <c r="H50" s="228"/>
      <c r="I50" s="96"/>
      <c r="J50" s="32"/>
      <c r="K50" s="32"/>
      <c r="L50" s="35"/>
    </row>
    <row r="51" spans="2:47" s="1" customFormat="1" ht="6.95" customHeight="1">
      <c r="B51" s="31"/>
      <c r="C51" s="32"/>
      <c r="D51" s="32"/>
      <c r="E51" s="32"/>
      <c r="F51" s="32"/>
      <c r="G51" s="32"/>
      <c r="H51" s="32"/>
      <c r="I51" s="96"/>
      <c r="J51" s="32"/>
      <c r="K51" s="32"/>
      <c r="L51" s="35"/>
    </row>
    <row r="52" spans="2:47" s="1" customFormat="1" ht="12" customHeight="1">
      <c r="B52" s="31"/>
      <c r="C52" s="26" t="s">
        <v>19</v>
      </c>
      <c r="D52" s="32"/>
      <c r="E52" s="32"/>
      <c r="F52" s="24" t="str">
        <f>F12</f>
        <v xml:space="preserve"> </v>
      </c>
      <c r="G52" s="32"/>
      <c r="H52" s="32"/>
      <c r="I52" s="97" t="s">
        <v>21</v>
      </c>
      <c r="J52" s="52" t="str">
        <f>IF(J12="","",J12)</f>
        <v>13. 5. 2019</v>
      </c>
      <c r="K52" s="32"/>
      <c r="L52" s="35"/>
    </row>
    <row r="53" spans="2:47" s="1" customFormat="1" ht="6.95" customHeight="1">
      <c r="B53" s="31"/>
      <c r="C53" s="32"/>
      <c r="D53" s="32"/>
      <c r="E53" s="32"/>
      <c r="F53" s="32"/>
      <c r="G53" s="32"/>
      <c r="H53" s="32"/>
      <c r="I53" s="96"/>
      <c r="J53" s="32"/>
      <c r="K53" s="32"/>
      <c r="L53" s="35"/>
    </row>
    <row r="54" spans="2:47" s="1" customFormat="1" ht="13.7" customHeight="1">
      <c r="B54" s="31"/>
      <c r="C54" s="26" t="s">
        <v>23</v>
      </c>
      <c r="D54" s="32"/>
      <c r="E54" s="32"/>
      <c r="F54" s="24" t="str">
        <f>E15</f>
        <v>obec Kamenné Žehrovice</v>
      </c>
      <c r="G54" s="32"/>
      <c r="H54" s="32"/>
      <c r="I54" s="97" t="s">
        <v>29</v>
      </c>
      <c r="J54" s="29" t="str">
        <f>E21</f>
        <v>Ing.Petr Fojt, Slaný</v>
      </c>
      <c r="K54" s="32"/>
      <c r="L54" s="35"/>
    </row>
    <row r="55" spans="2:47" s="1" customFormat="1" ht="24.95" customHeight="1">
      <c r="B55" s="31"/>
      <c r="C55" s="26" t="s">
        <v>27</v>
      </c>
      <c r="D55" s="32"/>
      <c r="E55" s="32"/>
      <c r="F55" s="24" t="str">
        <f>IF(E18="","",E18)</f>
        <v>Vyplň údaj</v>
      </c>
      <c r="G55" s="32"/>
      <c r="H55" s="32"/>
      <c r="I55" s="97" t="s">
        <v>32</v>
      </c>
      <c r="J55" s="29" t="str">
        <f>E24</f>
        <v>Neubauerová Soňa, SK-Projekt Ostrov</v>
      </c>
      <c r="K55" s="32"/>
      <c r="L55" s="35"/>
    </row>
    <row r="56" spans="2:47" s="1" customFormat="1" ht="10.35" customHeight="1">
      <c r="B56" s="31"/>
      <c r="C56" s="32"/>
      <c r="D56" s="32"/>
      <c r="E56" s="32"/>
      <c r="F56" s="32"/>
      <c r="G56" s="32"/>
      <c r="H56" s="32"/>
      <c r="I56" s="96"/>
      <c r="J56" s="32"/>
      <c r="K56" s="32"/>
      <c r="L56" s="35"/>
    </row>
    <row r="57" spans="2:47" s="1" customFormat="1" ht="29.25" customHeight="1">
      <c r="B57" s="31"/>
      <c r="C57" s="122" t="s">
        <v>84</v>
      </c>
      <c r="D57" s="123"/>
      <c r="E57" s="123"/>
      <c r="F57" s="123"/>
      <c r="G57" s="123"/>
      <c r="H57" s="123"/>
      <c r="I57" s="124"/>
      <c r="J57" s="125" t="s">
        <v>85</v>
      </c>
      <c r="K57" s="123"/>
      <c r="L57" s="35"/>
    </row>
    <row r="58" spans="2:47" s="1" customFormat="1" ht="10.35" customHeight="1">
      <c r="B58" s="31"/>
      <c r="C58" s="32"/>
      <c r="D58" s="32"/>
      <c r="E58" s="32"/>
      <c r="F58" s="32"/>
      <c r="G58" s="32"/>
      <c r="H58" s="32"/>
      <c r="I58" s="96"/>
      <c r="J58" s="32"/>
      <c r="K58" s="32"/>
      <c r="L58" s="35"/>
    </row>
    <row r="59" spans="2:47" s="1" customFormat="1" ht="22.9" customHeight="1">
      <c r="B59" s="31"/>
      <c r="C59" s="126" t="s">
        <v>86</v>
      </c>
      <c r="D59" s="32"/>
      <c r="E59" s="32"/>
      <c r="F59" s="32"/>
      <c r="G59" s="32"/>
      <c r="H59" s="32"/>
      <c r="I59" s="96"/>
      <c r="J59" s="70">
        <f>J93</f>
        <v>0</v>
      </c>
      <c r="K59" s="32"/>
      <c r="L59" s="35"/>
      <c r="AU59" s="14" t="s">
        <v>87</v>
      </c>
    </row>
    <row r="60" spans="2:47" s="7" customFormat="1" ht="24.95" customHeight="1">
      <c r="B60" s="127"/>
      <c r="C60" s="128"/>
      <c r="D60" s="129" t="s">
        <v>88</v>
      </c>
      <c r="E60" s="130"/>
      <c r="F60" s="130"/>
      <c r="G60" s="130"/>
      <c r="H60" s="130"/>
      <c r="I60" s="131"/>
      <c r="J60" s="132">
        <f>J94</f>
        <v>0</v>
      </c>
      <c r="K60" s="128"/>
      <c r="L60" s="133"/>
    </row>
    <row r="61" spans="2:47" s="8" customFormat="1" ht="19.899999999999999" customHeight="1">
      <c r="B61" s="134"/>
      <c r="C61" s="135"/>
      <c r="D61" s="136" t="s">
        <v>89</v>
      </c>
      <c r="E61" s="137"/>
      <c r="F61" s="137"/>
      <c r="G61" s="137"/>
      <c r="H61" s="137"/>
      <c r="I61" s="138"/>
      <c r="J61" s="139">
        <f>J95</f>
        <v>0</v>
      </c>
      <c r="K61" s="135"/>
      <c r="L61" s="140"/>
    </row>
    <row r="62" spans="2:47" s="8" customFormat="1" ht="19.899999999999999" customHeight="1">
      <c r="B62" s="134"/>
      <c r="C62" s="135"/>
      <c r="D62" s="136" t="s">
        <v>90</v>
      </c>
      <c r="E62" s="137"/>
      <c r="F62" s="137"/>
      <c r="G62" s="137"/>
      <c r="H62" s="137"/>
      <c r="I62" s="138"/>
      <c r="J62" s="139">
        <f>J135</f>
        <v>0</v>
      </c>
      <c r="K62" s="135"/>
      <c r="L62" s="140"/>
    </row>
    <row r="63" spans="2:47" s="8" customFormat="1" ht="19.899999999999999" customHeight="1">
      <c r="B63" s="134"/>
      <c r="C63" s="135"/>
      <c r="D63" s="136" t="s">
        <v>91</v>
      </c>
      <c r="E63" s="137"/>
      <c r="F63" s="137"/>
      <c r="G63" s="137"/>
      <c r="H63" s="137"/>
      <c r="I63" s="138"/>
      <c r="J63" s="139">
        <f>J149</f>
        <v>0</v>
      </c>
      <c r="K63" s="135"/>
      <c r="L63" s="140"/>
    </row>
    <row r="64" spans="2:47" s="8" customFormat="1" ht="19.899999999999999" customHeight="1">
      <c r="B64" s="134"/>
      <c r="C64" s="135"/>
      <c r="D64" s="136" t="s">
        <v>92</v>
      </c>
      <c r="E64" s="137"/>
      <c r="F64" s="137"/>
      <c r="G64" s="137"/>
      <c r="H64" s="137"/>
      <c r="I64" s="138"/>
      <c r="J64" s="139">
        <f>J165</f>
        <v>0</v>
      </c>
      <c r="K64" s="135"/>
      <c r="L64" s="140"/>
    </row>
    <row r="65" spans="2:12" s="8" customFormat="1" ht="19.899999999999999" customHeight="1">
      <c r="B65" s="134"/>
      <c r="C65" s="135"/>
      <c r="D65" s="136" t="s">
        <v>93</v>
      </c>
      <c r="E65" s="137"/>
      <c r="F65" s="137"/>
      <c r="G65" s="137"/>
      <c r="H65" s="137"/>
      <c r="I65" s="138"/>
      <c r="J65" s="139">
        <f>J171</f>
        <v>0</v>
      </c>
      <c r="K65" s="135"/>
      <c r="L65" s="140"/>
    </row>
    <row r="66" spans="2:12" s="8" customFormat="1" ht="19.899999999999999" customHeight="1">
      <c r="B66" s="134"/>
      <c r="C66" s="135"/>
      <c r="D66" s="136" t="s">
        <v>94</v>
      </c>
      <c r="E66" s="137"/>
      <c r="F66" s="137"/>
      <c r="G66" s="137"/>
      <c r="H66" s="137"/>
      <c r="I66" s="138"/>
      <c r="J66" s="139">
        <f>J177</f>
        <v>0</v>
      </c>
      <c r="K66" s="135"/>
      <c r="L66" s="140"/>
    </row>
    <row r="67" spans="2:12" s="8" customFormat="1" ht="19.899999999999999" customHeight="1">
      <c r="B67" s="134"/>
      <c r="C67" s="135"/>
      <c r="D67" s="136" t="s">
        <v>95</v>
      </c>
      <c r="E67" s="137"/>
      <c r="F67" s="137"/>
      <c r="G67" s="137"/>
      <c r="H67" s="137"/>
      <c r="I67" s="138"/>
      <c r="J67" s="139">
        <f>J201</f>
        <v>0</v>
      </c>
      <c r="K67" s="135"/>
      <c r="L67" s="140"/>
    </row>
    <row r="68" spans="2:12" s="8" customFormat="1" ht="19.899999999999999" customHeight="1">
      <c r="B68" s="134"/>
      <c r="C68" s="135"/>
      <c r="D68" s="136" t="s">
        <v>96</v>
      </c>
      <c r="E68" s="137"/>
      <c r="F68" s="137"/>
      <c r="G68" s="137"/>
      <c r="H68" s="137"/>
      <c r="I68" s="138"/>
      <c r="J68" s="139">
        <f>J207</f>
        <v>0</v>
      </c>
      <c r="K68" s="135"/>
      <c r="L68" s="140"/>
    </row>
    <row r="69" spans="2:12" s="8" customFormat="1" ht="19.899999999999999" customHeight="1">
      <c r="B69" s="134"/>
      <c r="C69" s="135"/>
      <c r="D69" s="136" t="s">
        <v>97</v>
      </c>
      <c r="E69" s="137"/>
      <c r="F69" s="137"/>
      <c r="G69" s="137"/>
      <c r="H69" s="137"/>
      <c r="I69" s="138"/>
      <c r="J69" s="139">
        <f>J210</f>
        <v>0</v>
      </c>
      <c r="K69" s="135"/>
      <c r="L69" s="140"/>
    </row>
    <row r="70" spans="2:12" s="8" customFormat="1" ht="19.899999999999999" customHeight="1">
      <c r="B70" s="134"/>
      <c r="C70" s="135"/>
      <c r="D70" s="136" t="s">
        <v>98</v>
      </c>
      <c r="E70" s="137"/>
      <c r="F70" s="137"/>
      <c r="G70" s="137"/>
      <c r="H70" s="137"/>
      <c r="I70" s="138"/>
      <c r="J70" s="139">
        <f>J246</f>
        <v>0</v>
      </c>
      <c r="K70" s="135"/>
      <c r="L70" s="140"/>
    </row>
    <row r="71" spans="2:12" s="7" customFormat="1" ht="24.95" customHeight="1">
      <c r="B71" s="127"/>
      <c r="C71" s="128"/>
      <c r="D71" s="129" t="s">
        <v>99</v>
      </c>
      <c r="E71" s="130"/>
      <c r="F71" s="130"/>
      <c r="G71" s="130"/>
      <c r="H71" s="130"/>
      <c r="I71" s="131"/>
      <c r="J71" s="132">
        <f>J248</f>
        <v>0</v>
      </c>
      <c r="K71" s="128"/>
      <c r="L71" s="133"/>
    </row>
    <row r="72" spans="2:12" s="8" customFormat="1" ht="19.899999999999999" customHeight="1">
      <c r="B72" s="134"/>
      <c r="C72" s="135"/>
      <c r="D72" s="136" t="s">
        <v>100</v>
      </c>
      <c r="E72" s="137"/>
      <c r="F72" s="137"/>
      <c r="G72" s="137"/>
      <c r="H72" s="137"/>
      <c r="I72" s="138"/>
      <c r="J72" s="139">
        <f>J249</f>
        <v>0</v>
      </c>
      <c r="K72" s="135"/>
      <c r="L72" s="140"/>
    </row>
    <row r="73" spans="2:12" s="7" customFormat="1" ht="24.95" customHeight="1">
      <c r="B73" s="127"/>
      <c r="C73" s="128"/>
      <c r="D73" s="129" t="s">
        <v>101</v>
      </c>
      <c r="E73" s="130"/>
      <c r="F73" s="130"/>
      <c r="G73" s="130"/>
      <c r="H73" s="130"/>
      <c r="I73" s="131"/>
      <c r="J73" s="132">
        <f>J255</f>
        <v>0</v>
      </c>
      <c r="K73" s="128"/>
      <c r="L73" s="133"/>
    </row>
    <row r="74" spans="2:12" s="1" customFormat="1" ht="21.75" customHeight="1">
      <c r="B74" s="31"/>
      <c r="C74" s="32"/>
      <c r="D74" s="32"/>
      <c r="E74" s="32"/>
      <c r="F74" s="32"/>
      <c r="G74" s="32"/>
      <c r="H74" s="32"/>
      <c r="I74" s="96"/>
      <c r="J74" s="32"/>
      <c r="K74" s="32"/>
      <c r="L74" s="35"/>
    </row>
    <row r="75" spans="2:12" s="1" customFormat="1" ht="6.95" customHeight="1">
      <c r="B75" s="43"/>
      <c r="C75" s="44"/>
      <c r="D75" s="44"/>
      <c r="E75" s="44"/>
      <c r="F75" s="44"/>
      <c r="G75" s="44"/>
      <c r="H75" s="44"/>
      <c r="I75" s="118"/>
      <c r="J75" s="44"/>
      <c r="K75" s="44"/>
      <c r="L75" s="35"/>
    </row>
    <row r="79" spans="2:12" s="1" customFormat="1" ht="6.95" customHeight="1">
      <c r="B79" s="45"/>
      <c r="C79" s="46"/>
      <c r="D79" s="46"/>
      <c r="E79" s="46"/>
      <c r="F79" s="46"/>
      <c r="G79" s="46"/>
      <c r="H79" s="46"/>
      <c r="I79" s="121"/>
      <c r="J79" s="46"/>
      <c r="K79" s="46"/>
      <c r="L79" s="35"/>
    </row>
    <row r="80" spans="2:12" s="1" customFormat="1" ht="24.95" customHeight="1">
      <c r="B80" s="31"/>
      <c r="C80" s="20" t="s">
        <v>102</v>
      </c>
      <c r="D80" s="32"/>
      <c r="E80" s="32"/>
      <c r="F80" s="32"/>
      <c r="G80" s="32"/>
      <c r="H80" s="32"/>
      <c r="I80" s="96"/>
      <c r="J80" s="32"/>
      <c r="K80" s="32"/>
      <c r="L80" s="35"/>
    </row>
    <row r="81" spans="2:65" s="1" customFormat="1" ht="6.95" customHeight="1">
      <c r="B81" s="31"/>
      <c r="C81" s="32"/>
      <c r="D81" s="32"/>
      <c r="E81" s="32"/>
      <c r="F81" s="32"/>
      <c r="G81" s="32"/>
      <c r="H81" s="32"/>
      <c r="I81" s="96"/>
      <c r="J81" s="32"/>
      <c r="K81" s="32"/>
      <c r="L81" s="35"/>
    </row>
    <row r="82" spans="2:65" s="1" customFormat="1" ht="12" customHeight="1">
      <c r="B82" s="31"/>
      <c r="C82" s="26" t="s">
        <v>15</v>
      </c>
      <c r="D82" s="32"/>
      <c r="E82" s="32"/>
      <c r="F82" s="32"/>
      <c r="G82" s="32"/>
      <c r="H82" s="32"/>
      <c r="I82" s="96"/>
      <c r="J82" s="32"/>
      <c r="K82" s="32"/>
      <c r="L82" s="35"/>
    </row>
    <row r="83" spans="2:65" s="1" customFormat="1" ht="16.5" customHeight="1">
      <c r="B83" s="31"/>
      <c r="C83" s="32"/>
      <c r="D83" s="32"/>
      <c r="E83" s="257" t="str">
        <f>E7</f>
        <v>Kamenné Žehrovice, obnova MK Na Turyni</v>
      </c>
      <c r="F83" s="258"/>
      <c r="G83" s="258"/>
      <c r="H83" s="258"/>
      <c r="I83" s="96"/>
      <c r="J83" s="32"/>
      <c r="K83" s="32"/>
      <c r="L83" s="35"/>
    </row>
    <row r="84" spans="2:65" s="1" customFormat="1" ht="12" customHeight="1">
      <c r="B84" s="31"/>
      <c r="C84" s="26" t="s">
        <v>81</v>
      </c>
      <c r="D84" s="32"/>
      <c r="E84" s="32"/>
      <c r="F84" s="32"/>
      <c r="G84" s="32"/>
      <c r="H84" s="32"/>
      <c r="I84" s="96"/>
      <c r="J84" s="32"/>
      <c r="K84" s="32"/>
      <c r="L84" s="35"/>
    </row>
    <row r="85" spans="2:65" s="1" customFormat="1" ht="16.5" customHeight="1">
      <c r="B85" s="31"/>
      <c r="C85" s="32"/>
      <c r="D85" s="32"/>
      <c r="E85" s="229" t="str">
        <f>E9</f>
        <v>01 - dopravní část</v>
      </c>
      <c r="F85" s="228"/>
      <c r="G85" s="228"/>
      <c r="H85" s="228"/>
      <c r="I85" s="96"/>
      <c r="J85" s="32"/>
      <c r="K85" s="32"/>
      <c r="L85" s="35"/>
    </row>
    <row r="86" spans="2:65" s="1" customFormat="1" ht="6.95" customHeight="1">
      <c r="B86" s="31"/>
      <c r="C86" s="32"/>
      <c r="D86" s="32"/>
      <c r="E86" s="32"/>
      <c r="F86" s="32"/>
      <c r="G86" s="32"/>
      <c r="H86" s="32"/>
      <c r="I86" s="96"/>
      <c r="J86" s="32"/>
      <c r="K86" s="32"/>
      <c r="L86" s="35"/>
    </row>
    <row r="87" spans="2:65" s="1" customFormat="1" ht="12" customHeight="1">
      <c r="B87" s="31"/>
      <c r="C87" s="26" t="s">
        <v>19</v>
      </c>
      <c r="D87" s="32"/>
      <c r="E87" s="32"/>
      <c r="F87" s="24" t="str">
        <f>F12</f>
        <v xml:space="preserve"> </v>
      </c>
      <c r="G87" s="32"/>
      <c r="H87" s="32"/>
      <c r="I87" s="97" t="s">
        <v>21</v>
      </c>
      <c r="J87" s="52" t="str">
        <f>IF(J12="","",J12)</f>
        <v>13. 5. 2019</v>
      </c>
      <c r="K87" s="32"/>
      <c r="L87" s="35"/>
    </row>
    <row r="88" spans="2:65" s="1" customFormat="1" ht="6.95" customHeight="1">
      <c r="B88" s="31"/>
      <c r="C88" s="32"/>
      <c r="D88" s="32"/>
      <c r="E88" s="32"/>
      <c r="F88" s="32"/>
      <c r="G88" s="32"/>
      <c r="H88" s="32"/>
      <c r="I88" s="96"/>
      <c r="J88" s="32"/>
      <c r="K88" s="32"/>
      <c r="L88" s="35"/>
    </row>
    <row r="89" spans="2:65" s="1" customFormat="1" ht="13.7" customHeight="1">
      <c r="B89" s="31"/>
      <c r="C89" s="26" t="s">
        <v>23</v>
      </c>
      <c r="D89" s="32"/>
      <c r="E89" s="32"/>
      <c r="F89" s="24" t="str">
        <f>E15</f>
        <v>obec Kamenné Žehrovice</v>
      </c>
      <c r="G89" s="32"/>
      <c r="H89" s="32"/>
      <c r="I89" s="97" t="s">
        <v>29</v>
      </c>
      <c r="J89" s="29" t="str">
        <f>E21</f>
        <v>Ing.Petr Fojt, Slaný</v>
      </c>
      <c r="K89" s="32"/>
      <c r="L89" s="35"/>
    </row>
    <row r="90" spans="2:65" s="1" customFormat="1" ht="24.95" customHeight="1">
      <c r="B90" s="31"/>
      <c r="C90" s="26" t="s">
        <v>27</v>
      </c>
      <c r="D90" s="32"/>
      <c r="E90" s="32"/>
      <c r="F90" s="24" t="str">
        <f>IF(E18="","",E18)</f>
        <v>Vyplň údaj</v>
      </c>
      <c r="G90" s="32"/>
      <c r="H90" s="32"/>
      <c r="I90" s="97" t="s">
        <v>32</v>
      </c>
      <c r="J90" s="29" t="str">
        <f>E24</f>
        <v>Neubauerová Soňa, SK-Projekt Ostrov</v>
      </c>
      <c r="K90" s="32"/>
      <c r="L90" s="35"/>
    </row>
    <row r="91" spans="2:65" s="1" customFormat="1" ht="10.35" customHeight="1">
      <c r="B91" s="31"/>
      <c r="C91" s="32"/>
      <c r="D91" s="32"/>
      <c r="E91" s="32"/>
      <c r="F91" s="32"/>
      <c r="G91" s="32"/>
      <c r="H91" s="32"/>
      <c r="I91" s="96"/>
      <c r="J91" s="32"/>
      <c r="K91" s="32"/>
      <c r="L91" s="35"/>
    </row>
    <row r="92" spans="2:65" s="9" customFormat="1" ht="29.25" customHeight="1">
      <c r="B92" s="141"/>
      <c r="C92" s="142" t="s">
        <v>103</v>
      </c>
      <c r="D92" s="143" t="s">
        <v>54</v>
      </c>
      <c r="E92" s="143" t="s">
        <v>50</v>
      </c>
      <c r="F92" s="143" t="s">
        <v>51</v>
      </c>
      <c r="G92" s="143" t="s">
        <v>104</v>
      </c>
      <c r="H92" s="143" t="s">
        <v>105</v>
      </c>
      <c r="I92" s="144" t="s">
        <v>106</v>
      </c>
      <c r="J92" s="145" t="s">
        <v>85</v>
      </c>
      <c r="K92" s="146" t="s">
        <v>107</v>
      </c>
      <c r="L92" s="147"/>
      <c r="M92" s="61" t="s">
        <v>1</v>
      </c>
      <c r="N92" s="62" t="s">
        <v>39</v>
      </c>
      <c r="O92" s="62" t="s">
        <v>108</v>
      </c>
      <c r="P92" s="62" t="s">
        <v>109</v>
      </c>
      <c r="Q92" s="62" t="s">
        <v>110</v>
      </c>
      <c r="R92" s="62" t="s">
        <v>111</v>
      </c>
      <c r="S92" s="62" t="s">
        <v>112</v>
      </c>
      <c r="T92" s="63" t="s">
        <v>113</v>
      </c>
    </row>
    <row r="93" spans="2:65" s="1" customFormat="1" ht="22.9" customHeight="1">
      <c r="B93" s="31"/>
      <c r="C93" s="68" t="s">
        <v>114</v>
      </c>
      <c r="D93" s="32"/>
      <c r="E93" s="32"/>
      <c r="F93" s="32"/>
      <c r="G93" s="32"/>
      <c r="H93" s="32"/>
      <c r="I93" s="96"/>
      <c r="J93" s="148">
        <f>BK93</f>
        <v>0</v>
      </c>
      <c r="K93" s="32"/>
      <c r="L93" s="35"/>
      <c r="M93" s="64"/>
      <c r="N93" s="65"/>
      <c r="O93" s="65"/>
      <c r="P93" s="149">
        <f>P94+P248+P255</f>
        <v>0</v>
      </c>
      <c r="Q93" s="65"/>
      <c r="R93" s="149">
        <f>R94+R248+R255</f>
        <v>456.68838500000004</v>
      </c>
      <c r="S93" s="65"/>
      <c r="T93" s="150">
        <f>T94+T248+T255</f>
        <v>27.759999999999998</v>
      </c>
      <c r="AT93" s="14" t="s">
        <v>68</v>
      </c>
      <c r="AU93" s="14" t="s">
        <v>87</v>
      </c>
      <c r="BK93" s="151">
        <f>BK94+BK248+BK255</f>
        <v>0</v>
      </c>
    </row>
    <row r="94" spans="2:65" s="10" customFormat="1" ht="25.9" customHeight="1">
      <c r="B94" s="152"/>
      <c r="C94" s="153"/>
      <c r="D94" s="154" t="s">
        <v>68</v>
      </c>
      <c r="E94" s="155" t="s">
        <v>115</v>
      </c>
      <c r="F94" s="155" t="s">
        <v>116</v>
      </c>
      <c r="G94" s="153"/>
      <c r="H94" s="153"/>
      <c r="I94" s="156"/>
      <c r="J94" s="157">
        <f>BK94</f>
        <v>0</v>
      </c>
      <c r="K94" s="153"/>
      <c r="L94" s="158"/>
      <c r="M94" s="159"/>
      <c r="N94" s="160"/>
      <c r="O94" s="160"/>
      <c r="P94" s="161">
        <f>P95+P135+P149+P165+P171+P177+P201+P207+P210+P246</f>
        <v>0</v>
      </c>
      <c r="Q94" s="160"/>
      <c r="R94" s="161">
        <f>R95+R135+R149+R165+R171+R177+R201+R207+R210+R246</f>
        <v>456.68838500000004</v>
      </c>
      <c r="S94" s="160"/>
      <c r="T94" s="162">
        <f>T95+T135+T149+T165+T171+T177+T201+T207+T210+T246</f>
        <v>27.759999999999998</v>
      </c>
      <c r="AR94" s="163" t="s">
        <v>77</v>
      </c>
      <c r="AT94" s="164" t="s">
        <v>68</v>
      </c>
      <c r="AU94" s="164" t="s">
        <v>69</v>
      </c>
      <c r="AY94" s="163" t="s">
        <v>117</v>
      </c>
      <c r="BK94" s="165">
        <f>BK95+BK135+BK149+BK165+BK171+BK177+BK201+BK207+BK210+BK246</f>
        <v>0</v>
      </c>
    </row>
    <row r="95" spans="2:65" s="10" customFormat="1" ht="22.9" customHeight="1">
      <c r="B95" s="152"/>
      <c r="C95" s="153"/>
      <c r="D95" s="154" t="s">
        <v>68</v>
      </c>
      <c r="E95" s="166" t="s">
        <v>77</v>
      </c>
      <c r="F95" s="166" t="s">
        <v>118</v>
      </c>
      <c r="G95" s="153"/>
      <c r="H95" s="153"/>
      <c r="I95" s="156"/>
      <c r="J95" s="167">
        <f>BK95</f>
        <v>0</v>
      </c>
      <c r="K95" s="153"/>
      <c r="L95" s="158"/>
      <c r="M95" s="159"/>
      <c r="N95" s="160"/>
      <c r="O95" s="160"/>
      <c r="P95" s="161">
        <f>SUM(P96:P134)</f>
        <v>0</v>
      </c>
      <c r="Q95" s="160"/>
      <c r="R95" s="161">
        <f>SUM(R96:R134)</f>
        <v>157.08615000000003</v>
      </c>
      <c r="S95" s="160"/>
      <c r="T95" s="162">
        <f>SUM(T96:T134)</f>
        <v>0</v>
      </c>
      <c r="AR95" s="163" t="s">
        <v>77</v>
      </c>
      <c r="AT95" s="164" t="s">
        <v>68</v>
      </c>
      <c r="AU95" s="164" t="s">
        <v>77</v>
      </c>
      <c r="AY95" s="163" t="s">
        <v>117</v>
      </c>
      <c r="BK95" s="165">
        <f>SUM(BK96:BK134)</f>
        <v>0</v>
      </c>
    </row>
    <row r="96" spans="2:65" s="1" customFormat="1" ht="16.5" customHeight="1">
      <c r="B96" s="31"/>
      <c r="C96" s="168" t="s">
        <v>77</v>
      </c>
      <c r="D96" s="168" t="s">
        <v>119</v>
      </c>
      <c r="E96" s="169" t="s">
        <v>120</v>
      </c>
      <c r="F96" s="170" t="s">
        <v>121</v>
      </c>
      <c r="G96" s="171" t="s">
        <v>122</v>
      </c>
      <c r="H96" s="172">
        <v>4</v>
      </c>
      <c r="I96" s="173"/>
      <c r="J96" s="172">
        <f t="shared" ref="J96:J101" si="0">ROUND(I96*H96,2)</f>
        <v>0</v>
      </c>
      <c r="K96" s="170" t="s">
        <v>123</v>
      </c>
      <c r="L96" s="35"/>
      <c r="M96" s="174" t="s">
        <v>1</v>
      </c>
      <c r="N96" s="175" t="s">
        <v>40</v>
      </c>
      <c r="O96" s="57"/>
      <c r="P96" s="176">
        <f t="shared" ref="P96:P101" si="1">O96*H96</f>
        <v>0</v>
      </c>
      <c r="Q96" s="176">
        <v>0</v>
      </c>
      <c r="R96" s="176">
        <f t="shared" ref="R96:R101" si="2">Q96*H96</f>
        <v>0</v>
      </c>
      <c r="S96" s="176">
        <v>0</v>
      </c>
      <c r="T96" s="177">
        <f t="shared" ref="T96:T101" si="3">S96*H96</f>
        <v>0</v>
      </c>
      <c r="AR96" s="14" t="s">
        <v>124</v>
      </c>
      <c r="AT96" s="14" t="s">
        <v>119</v>
      </c>
      <c r="AU96" s="14" t="s">
        <v>79</v>
      </c>
      <c r="AY96" s="14" t="s">
        <v>117</v>
      </c>
      <c r="BE96" s="178">
        <f t="shared" ref="BE96:BE101" si="4">IF(N96="základní",J96,0)</f>
        <v>0</v>
      </c>
      <c r="BF96" s="178">
        <f t="shared" ref="BF96:BF101" si="5">IF(N96="snížená",J96,0)</f>
        <v>0</v>
      </c>
      <c r="BG96" s="178">
        <f t="shared" ref="BG96:BG101" si="6">IF(N96="zákl. přenesená",J96,0)</f>
        <v>0</v>
      </c>
      <c r="BH96" s="178">
        <f t="shared" ref="BH96:BH101" si="7">IF(N96="sníž. přenesená",J96,0)</f>
        <v>0</v>
      </c>
      <c r="BI96" s="178">
        <f t="shared" ref="BI96:BI101" si="8">IF(N96="nulová",J96,0)</f>
        <v>0</v>
      </c>
      <c r="BJ96" s="14" t="s">
        <v>77</v>
      </c>
      <c r="BK96" s="178">
        <f t="shared" ref="BK96:BK101" si="9">ROUND(I96*H96,2)</f>
        <v>0</v>
      </c>
      <c r="BL96" s="14" t="s">
        <v>124</v>
      </c>
      <c r="BM96" s="14" t="s">
        <v>125</v>
      </c>
    </row>
    <row r="97" spans="2:65" s="1" customFormat="1" ht="16.5" customHeight="1">
      <c r="B97" s="31"/>
      <c r="C97" s="168" t="s">
        <v>79</v>
      </c>
      <c r="D97" s="168" t="s">
        <v>119</v>
      </c>
      <c r="E97" s="169" t="s">
        <v>126</v>
      </c>
      <c r="F97" s="170" t="s">
        <v>127</v>
      </c>
      <c r="G97" s="171" t="s">
        <v>122</v>
      </c>
      <c r="H97" s="172">
        <v>4</v>
      </c>
      <c r="I97" s="173"/>
      <c r="J97" s="172">
        <f t="shared" si="0"/>
        <v>0</v>
      </c>
      <c r="K97" s="170" t="s">
        <v>123</v>
      </c>
      <c r="L97" s="35"/>
      <c r="M97" s="174" t="s">
        <v>1</v>
      </c>
      <c r="N97" s="175" t="s">
        <v>40</v>
      </c>
      <c r="O97" s="57"/>
      <c r="P97" s="176">
        <f t="shared" si="1"/>
        <v>0</v>
      </c>
      <c r="Q97" s="176">
        <v>5.0000000000000002E-5</v>
      </c>
      <c r="R97" s="176">
        <f t="shared" si="2"/>
        <v>2.0000000000000001E-4</v>
      </c>
      <c r="S97" s="176">
        <v>0</v>
      </c>
      <c r="T97" s="177">
        <f t="shared" si="3"/>
        <v>0</v>
      </c>
      <c r="AR97" s="14" t="s">
        <v>124</v>
      </c>
      <c r="AT97" s="14" t="s">
        <v>119</v>
      </c>
      <c r="AU97" s="14" t="s">
        <v>79</v>
      </c>
      <c r="AY97" s="14" t="s">
        <v>117</v>
      </c>
      <c r="BE97" s="178">
        <f t="shared" si="4"/>
        <v>0</v>
      </c>
      <c r="BF97" s="178">
        <f t="shared" si="5"/>
        <v>0</v>
      </c>
      <c r="BG97" s="178">
        <f t="shared" si="6"/>
        <v>0</v>
      </c>
      <c r="BH97" s="178">
        <f t="shared" si="7"/>
        <v>0</v>
      </c>
      <c r="BI97" s="178">
        <f t="shared" si="8"/>
        <v>0</v>
      </c>
      <c r="BJ97" s="14" t="s">
        <v>77</v>
      </c>
      <c r="BK97" s="178">
        <f t="shared" si="9"/>
        <v>0</v>
      </c>
      <c r="BL97" s="14" t="s">
        <v>124</v>
      </c>
      <c r="BM97" s="14" t="s">
        <v>128</v>
      </c>
    </row>
    <row r="98" spans="2:65" s="1" customFormat="1" ht="16.5" customHeight="1">
      <c r="B98" s="31"/>
      <c r="C98" s="168" t="s">
        <v>129</v>
      </c>
      <c r="D98" s="168" t="s">
        <v>119</v>
      </c>
      <c r="E98" s="169" t="s">
        <v>130</v>
      </c>
      <c r="F98" s="170" t="s">
        <v>131</v>
      </c>
      <c r="G98" s="171" t="s">
        <v>122</v>
      </c>
      <c r="H98" s="172">
        <v>4</v>
      </c>
      <c r="I98" s="173"/>
      <c r="J98" s="172">
        <f t="shared" si="0"/>
        <v>0</v>
      </c>
      <c r="K98" s="170" t="s">
        <v>123</v>
      </c>
      <c r="L98" s="35"/>
      <c r="M98" s="174" t="s">
        <v>1</v>
      </c>
      <c r="N98" s="175" t="s">
        <v>40</v>
      </c>
      <c r="O98" s="57"/>
      <c r="P98" s="176">
        <f t="shared" si="1"/>
        <v>0</v>
      </c>
      <c r="Q98" s="176">
        <v>0</v>
      </c>
      <c r="R98" s="176">
        <f t="shared" si="2"/>
        <v>0</v>
      </c>
      <c r="S98" s="176">
        <v>0</v>
      </c>
      <c r="T98" s="177">
        <f t="shared" si="3"/>
        <v>0</v>
      </c>
      <c r="AR98" s="14" t="s">
        <v>124</v>
      </c>
      <c r="AT98" s="14" t="s">
        <v>119</v>
      </c>
      <c r="AU98" s="14" t="s">
        <v>79</v>
      </c>
      <c r="AY98" s="14" t="s">
        <v>117</v>
      </c>
      <c r="BE98" s="178">
        <f t="shared" si="4"/>
        <v>0</v>
      </c>
      <c r="BF98" s="178">
        <f t="shared" si="5"/>
        <v>0</v>
      </c>
      <c r="BG98" s="178">
        <f t="shared" si="6"/>
        <v>0</v>
      </c>
      <c r="BH98" s="178">
        <f t="shared" si="7"/>
        <v>0</v>
      </c>
      <c r="BI98" s="178">
        <f t="shared" si="8"/>
        <v>0</v>
      </c>
      <c r="BJ98" s="14" t="s">
        <v>77</v>
      </c>
      <c r="BK98" s="178">
        <f t="shared" si="9"/>
        <v>0</v>
      </c>
      <c r="BL98" s="14" t="s">
        <v>124</v>
      </c>
      <c r="BM98" s="14" t="s">
        <v>132</v>
      </c>
    </row>
    <row r="99" spans="2:65" s="1" customFormat="1" ht="16.5" customHeight="1">
      <c r="B99" s="31"/>
      <c r="C99" s="168" t="s">
        <v>124</v>
      </c>
      <c r="D99" s="168" t="s">
        <v>119</v>
      </c>
      <c r="E99" s="169" t="s">
        <v>133</v>
      </c>
      <c r="F99" s="170" t="s">
        <v>134</v>
      </c>
      <c r="G99" s="171" t="s">
        <v>122</v>
      </c>
      <c r="H99" s="172">
        <v>4</v>
      </c>
      <c r="I99" s="173"/>
      <c r="J99" s="172">
        <f t="shared" si="0"/>
        <v>0</v>
      </c>
      <c r="K99" s="170" t="s">
        <v>123</v>
      </c>
      <c r="L99" s="35"/>
      <c r="M99" s="174" t="s">
        <v>1</v>
      </c>
      <c r="N99" s="175" t="s">
        <v>40</v>
      </c>
      <c r="O99" s="57"/>
      <c r="P99" s="176">
        <f t="shared" si="1"/>
        <v>0</v>
      </c>
      <c r="Q99" s="176">
        <v>0</v>
      </c>
      <c r="R99" s="176">
        <f t="shared" si="2"/>
        <v>0</v>
      </c>
      <c r="S99" s="176">
        <v>0</v>
      </c>
      <c r="T99" s="177">
        <f t="shared" si="3"/>
        <v>0</v>
      </c>
      <c r="AR99" s="14" t="s">
        <v>124</v>
      </c>
      <c r="AT99" s="14" t="s">
        <v>119</v>
      </c>
      <c r="AU99" s="14" t="s">
        <v>79</v>
      </c>
      <c r="AY99" s="14" t="s">
        <v>117</v>
      </c>
      <c r="BE99" s="178">
        <f t="shared" si="4"/>
        <v>0</v>
      </c>
      <c r="BF99" s="178">
        <f t="shared" si="5"/>
        <v>0</v>
      </c>
      <c r="BG99" s="178">
        <f t="shared" si="6"/>
        <v>0</v>
      </c>
      <c r="BH99" s="178">
        <f t="shared" si="7"/>
        <v>0</v>
      </c>
      <c r="BI99" s="178">
        <f t="shared" si="8"/>
        <v>0</v>
      </c>
      <c r="BJ99" s="14" t="s">
        <v>77</v>
      </c>
      <c r="BK99" s="178">
        <f t="shared" si="9"/>
        <v>0</v>
      </c>
      <c r="BL99" s="14" t="s">
        <v>124</v>
      </c>
      <c r="BM99" s="14" t="s">
        <v>135</v>
      </c>
    </row>
    <row r="100" spans="2:65" s="1" customFormat="1" ht="16.5" customHeight="1">
      <c r="B100" s="31"/>
      <c r="C100" s="168" t="s">
        <v>136</v>
      </c>
      <c r="D100" s="168" t="s">
        <v>119</v>
      </c>
      <c r="E100" s="169" t="s">
        <v>137</v>
      </c>
      <c r="F100" s="170" t="s">
        <v>138</v>
      </c>
      <c r="G100" s="171" t="s">
        <v>122</v>
      </c>
      <c r="H100" s="172">
        <v>4</v>
      </c>
      <c r="I100" s="173"/>
      <c r="J100" s="172">
        <f t="shared" si="0"/>
        <v>0</v>
      </c>
      <c r="K100" s="170" t="s">
        <v>123</v>
      </c>
      <c r="L100" s="35"/>
      <c r="M100" s="174" t="s">
        <v>1</v>
      </c>
      <c r="N100" s="175" t="s">
        <v>40</v>
      </c>
      <c r="O100" s="57"/>
      <c r="P100" s="176">
        <f t="shared" si="1"/>
        <v>0</v>
      </c>
      <c r="Q100" s="176">
        <v>0</v>
      </c>
      <c r="R100" s="176">
        <f t="shared" si="2"/>
        <v>0</v>
      </c>
      <c r="S100" s="176">
        <v>0</v>
      </c>
      <c r="T100" s="177">
        <f t="shared" si="3"/>
        <v>0</v>
      </c>
      <c r="AR100" s="14" t="s">
        <v>124</v>
      </c>
      <c r="AT100" s="14" t="s">
        <v>119</v>
      </c>
      <c r="AU100" s="14" t="s">
        <v>79</v>
      </c>
      <c r="AY100" s="14" t="s">
        <v>117</v>
      </c>
      <c r="BE100" s="178">
        <f t="shared" si="4"/>
        <v>0</v>
      </c>
      <c r="BF100" s="178">
        <f t="shared" si="5"/>
        <v>0</v>
      </c>
      <c r="BG100" s="178">
        <f t="shared" si="6"/>
        <v>0</v>
      </c>
      <c r="BH100" s="178">
        <f t="shared" si="7"/>
        <v>0</v>
      </c>
      <c r="BI100" s="178">
        <f t="shared" si="8"/>
        <v>0</v>
      </c>
      <c r="BJ100" s="14" t="s">
        <v>77</v>
      </c>
      <c r="BK100" s="178">
        <f t="shared" si="9"/>
        <v>0</v>
      </c>
      <c r="BL100" s="14" t="s">
        <v>124</v>
      </c>
      <c r="BM100" s="14" t="s">
        <v>139</v>
      </c>
    </row>
    <row r="101" spans="2:65" s="1" customFormat="1" ht="16.5" customHeight="1">
      <c r="B101" s="31"/>
      <c r="C101" s="168" t="s">
        <v>140</v>
      </c>
      <c r="D101" s="168" t="s">
        <v>119</v>
      </c>
      <c r="E101" s="169" t="s">
        <v>141</v>
      </c>
      <c r="F101" s="170" t="s">
        <v>142</v>
      </c>
      <c r="G101" s="171" t="s">
        <v>143</v>
      </c>
      <c r="H101" s="172">
        <v>730.5</v>
      </c>
      <c r="I101" s="173"/>
      <c r="J101" s="172">
        <f t="shared" si="0"/>
        <v>0</v>
      </c>
      <c r="K101" s="170" t="s">
        <v>123</v>
      </c>
      <c r="L101" s="35"/>
      <c r="M101" s="174" t="s">
        <v>1</v>
      </c>
      <c r="N101" s="175" t="s">
        <v>40</v>
      </c>
      <c r="O101" s="57"/>
      <c r="P101" s="176">
        <f t="shared" si="1"/>
        <v>0</v>
      </c>
      <c r="Q101" s="176">
        <v>0</v>
      </c>
      <c r="R101" s="176">
        <f t="shared" si="2"/>
        <v>0</v>
      </c>
      <c r="S101" s="176">
        <v>0</v>
      </c>
      <c r="T101" s="177">
        <f t="shared" si="3"/>
        <v>0</v>
      </c>
      <c r="AR101" s="14" t="s">
        <v>124</v>
      </c>
      <c r="AT101" s="14" t="s">
        <v>119</v>
      </c>
      <c r="AU101" s="14" t="s">
        <v>79</v>
      </c>
      <c r="AY101" s="14" t="s">
        <v>117</v>
      </c>
      <c r="BE101" s="178">
        <f t="shared" si="4"/>
        <v>0</v>
      </c>
      <c r="BF101" s="178">
        <f t="shared" si="5"/>
        <v>0</v>
      </c>
      <c r="BG101" s="178">
        <f t="shared" si="6"/>
        <v>0</v>
      </c>
      <c r="BH101" s="178">
        <f t="shared" si="7"/>
        <v>0</v>
      </c>
      <c r="BI101" s="178">
        <f t="shared" si="8"/>
        <v>0</v>
      </c>
      <c r="BJ101" s="14" t="s">
        <v>77</v>
      </c>
      <c r="BK101" s="178">
        <f t="shared" si="9"/>
        <v>0</v>
      </c>
      <c r="BL101" s="14" t="s">
        <v>124</v>
      </c>
      <c r="BM101" s="14" t="s">
        <v>144</v>
      </c>
    </row>
    <row r="102" spans="2:65" s="11" customFormat="1">
      <c r="B102" s="179"/>
      <c r="C102" s="180"/>
      <c r="D102" s="181" t="s">
        <v>145</v>
      </c>
      <c r="E102" s="182" t="s">
        <v>1</v>
      </c>
      <c r="F102" s="183" t="s">
        <v>146</v>
      </c>
      <c r="G102" s="180"/>
      <c r="H102" s="184">
        <v>730.5</v>
      </c>
      <c r="I102" s="185"/>
      <c r="J102" s="180"/>
      <c r="K102" s="180"/>
      <c r="L102" s="186"/>
      <c r="M102" s="187"/>
      <c r="N102" s="188"/>
      <c r="O102" s="188"/>
      <c r="P102" s="188"/>
      <c r="Q102" s="188"/>
      <c r="R102" s="188"/>
      <c r="S102" s="188"/>
      <c r="T102" s="189"/>
      <c r="AT102" s="190" t="s">
        <v>145</v>
      </c>
      <c r="AU102" s="190" t="s">
        <v>79</v>
      </c>
      <c r="AV102" s="11" t="s">
        <v>79</v>
      </c>
      <c r="AW102" s="11" t="s">
        <v>31</v>
      </c>
      <c r="AX102" s="11" t="s">
        <v>77</v>
      </c>
      <c r="AY102" s="190" t="s">
        <v>117</v>
      </c>
    </row>
    <row r="103" spans="2:65" s="1" customFormat="1" ht="16.5" customHeight="1">
      <c r="B103" s="31"/>
      <c r="C103" s="168" t="s">
        <v>147</v>
      </c>
      <c r="D103" s="168" t="s">
        <v>119</v>
      </c>
      <c r="E103" s="169" t="s">
        <v>148</v>
      </c>
      <c r="F103" s="170" t="s">
        <v>149</v>
      </c>
      <c r="G103" s="171" t="s">
        <v>143</v>
      </c>
      <c r="H103" s="172">
        <v>12</v>
      </c>
      <c r="I103" s="173"/>
      <c r="J103" s="172">
        <f>ROUND(I103*H103,2)</f>
        <v>0</v>
      </c>
      <c r="K103" s="170" t="s">
        <v>123</v>
      </c>
      <c r="L103" s="35"/>
      <c r="M103" s="174" t="s">
        <v>1</v>
      </c>
      <c r="N103" s="175" t="s">
        <v>40</v>
      </c>
      <c r="O103" s="57"/>
      <c r="P103" s="176">
        <f>O103*H103</f>
        <v>0</v>
      </c>
      <c r="Q103" s="176">
        <v>0</v>
      </c>
      <c r="R103" s="176">
        <f>Q103*H103</f>
        <v>0</v>
      </c>
      <c r="S103" s="176">
        <v>0</v>
      </c>
      <c r="T103" s="177">
        <f>S103*H103</f>
        <v>0</v>
      </c>
      <c r="AR103" s="14" t="s">
        <v>124</v>
      </c>
      <c r="AT103" s="14" t="s">
        <v>119</v>
      </c>
      <c r="AU103" s="14" t="s">
        <v>79</v>
      </c>
      <c r="AY103" s="14" t="s">
        <v>117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14" t="s">
        <v>77</v>
      </c>
      <c r="BK103" s="178">
        <f>ROUND(I103*H103,2)</f>
        <v>0</v>
      </c>
      <c r="BL103" s="14" t="s">
        <v>124</v>
      </c>
      <c r="BM103" s="14" t="s">
        <v>150</v>
      </c>
    </row>
    <row r="104" spans="2:65" s="12" customFormat="1">
      <c r="B104" s="191"/>
      <c r="C104" s="192"/>
      <c r="D104" s="181" t="s">
        <v>145</v>
      </c>
      <c r="E104" s="193" t="s">
        <v>1</v>
      </c>
      <c r="F104" s="194" t="s">
        <v>151</v>
      </c>
      <c r="G104" s="192"/>
      <c r="H104" s="193" t="s">
        <v>1</v>
      </c>
      <c r="I104" s="195"/>
      <c r="J104" s="192"/>
      <c r="K104" s="192"/>
      <c r="L104" s="196"/>
      <c r="M104" s="197"/>
      <c r="N104" s="198"/>
      <c r="O104" s="198"/>
      <c r="P104" s="198"/>
      <c r="Q104" s="198"/>
      <c r="R104" s="198"/>
      <c r="S104" s="198"/>
      <c r="T104" s="199"/>
      <c r="AT104" s="200" t="s">
        <v>145</v>
      </c>
      <c r="AU104" s="200" t="s">
        <v>79</v>
      </c>
      <c r="AV104" s="12" t="s">
        <v>77</v>
      </c>
      <c r="AW104" s="12" t="s">
        <v>31</v>
      </c>
      <c r="AX104" s="12" t="s">
        <v>69</v>
      </c>
      <c r="AY104" s="200" t="s">
        <v>117</v>
      </c>
    </row>
    <row r="105" spans="2:65" s="11" customFormat="1">
      <c r="B105" s="179"/>
      <c r="C105" s="180"/>
      <c r="D105" s="181" t="s">
        <v>145</v>
      </c>
      <c r="E105" s="182" t="s">
        <v>1</v>
      </c>
      <c r="F105" s="183" t="s">
        <v>152</v>
      </c>
      <c r="G105" s="180"/>
      <c r="H105" s="184">
        <v>12</v>
      </c>
      <c r="I105" s="185"/>
      <c r="J105" s="180"/>
      <c r="K105" s="180"/>
      <c r="L105" s="186"/>
      <c r="M105" s="187"/>
      <c r="N105" s="188"/>
      <c r="O105" s="188"/>
      <c r="P105" s="188"/>
      <c r="Q105" s="188"/>
      <c r="R105" s="188"/>
      <c r="S105" s="188"/>
      <c r="T105" s="189"/>
      <c r="AT105" s="190" t="s">
        <v>145</v>
      </c>
      <c r="AU105" s="190" t="s">
        <v>79</v>
      </c>
      <c r="AV105" s="11" t="s">
        <v>79</v>
      </c>
      <c r="AW105" s="11" t="s">
        <v>31</v>
      </c>
      <c r="AX105" s="11" t="s">
        <v>77</v>
      </c>
      <c r="AY105" s="190" t="s">
        <v>117</v>
      </c>
    </row>
    <row r="106" spans="2:65" s="1" customFormat="1" ht="16.5" customHeight="1">
      <c r="B106" s="31"/>
      <c r="C106" s="168" t="s">
        <v>153</v>
      </c>
      <c r="D106" s="168" t="s">
        <v>119</v>
      </c>
      <c r="E106" s="169" t="s">
        <v>154</v>
      </c>
      <c r="F106" s="170" t="s">
        <v>155</v>
      </c>
      <c r="G106" s="171" t="s">
        <v>143</v>
      </c>
      <c r="H106" s="172">
        <v>30</v>
      </c>
      <c r="I106" s="173"/>
      <c r="J106" s="172">
        <f>ROUND(I106*H106,2)</f>
        <v>0</v>
      </c>
      <c r="K106" s="170" t="s">
        <v>123</v>
      </c>
      <c r="L106" s="35"/>
      <c r="M106" s="174" t="s">
        <v>1</v>
      </c>
      <c r="N106" s="175" t="s">
        <v>40</v>
      </c>
      <c r="O106" s="57"/>
      <c r="P106" s="176">
        <f>O106*H106</f>
        <v>0</v>
      </c>
      <c r="Q106" s="176">
        <v>0</v>
      </c>
      <c r="R106" s="176">
        <f>Q106*H106</f>
        <v>0</v>
      </c>
      <c r="S106" s="176">
        <v>0</v>
      </c>
      <c r="T106" s="177">
        <f>S106*H106</f>
        <v>0</v>
      </c>
      <c r="AR106" s="14" t="s">
        <v>124</v>
      </c>
      <c r="AT106" s="14" t="s">
        <v>119</v>
      </c>
      <c r="AU106" s="14" t="s">
        <v>79</v>
      </c>
      <c r="AY106" s="14" t="s">
        <v>117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14" t="s">
        <v>77</v>
      </c>
      <c r="BK106" s="178">
        <f>ROUND(I106*H106,2)</f>
        <v>0</v>
      </c>
      <c r="BL106" s="14" t="s">
        <v>124</v>
      </c>
      <c r="BM106" s="14" t="s">
        <v>156</v>
      </c>
    </row>
    <row r="107" spans="2:65" s="12" customFormat="1">
      <c r="B107" s="191"/>
      <c r="C107" s="192"/>
      <c r="D107" s="181" t="s">
        <v>145</v>
      </c>
      <c r="E107" s="193" t="s">
        <v>1</v>
      </c>
      <c r="F107" s="194" t="s">
        <v>157</v>
      </c>
      <c r="G107" s="192"/>
      <c r="H107" s="193" t="s">
        <v>1</v>
      </c>
      <c r="I107" s="195"/>
      <c r="J107" s="192"/>
      <c r="K107" s="192"/>
      <c r="L107" s="196"/>
      <c r="M107" s="197"/>
      <c r="N107" s="198"/>
      <c r="O107" s="198"/>
      <c r="P107" s="198"/>
      <c r="Q107" s="198"/>
      <c r="R107" s="198"/>
      <c r="S107" s="198"/>
      <c r="T107" s="199"/>
      <c r="AT107" s="200" t="s">
        <v>145</v>
      </c>
      <c r="AU107" s="200" t="s">
        <v>79</v>
      </c>
      <c r="AV107" s="12" t="s">
        <v>77</v>
      </c>
      <c r="AW107" s="12" t="s">
        <v>31</v>
      </c>
      <c r="AX107" s="12" t="s">
        <v>69</v>
      </c>
      <c r="AY107" s="200" t="s">
        <v>117</v>
      </c>
    </row>
    <row r="108" spans="2:65" s="11" customFormat="1">
      <c r="B108" s="179"/>
      <c r="C108" s="180"/>
      <c r="D108" s="181" t="s">
        <v>145</v>
      </c>
      <c r="E108" s="182" t="s">
        <v>1</v>
      </c>
      <c r="F108" s="183" t="s">
        <v>158</v>
      </c>
      <c r="G108" s="180"/>
      <c r="H108" s="184">
        <v>30</v>
      </c>
      <c r="I108" s="185"/>
      <c r="J108" s="180"/>
      <c r="K108" s="180"/>
      <c r="L108" s="186"/>
      <c r="M108" s="187"/>
      <c r="N108" s="188"/>
      <c r="O108" s="188"/>
      <c r="P108" s="188"/>
      <c r="Q108" s="188"/>
      <c r="R108" s="188"/>
      <c r="S108" s="188"/>
      <c r="T108" s="189"/>
      <c r="AT108" s="190" t="s">
        <v>145</v>
      </c>
      <c r="AU108" s="190" t="s">
        <v>79</v>
      </c>
      <c r="AV108" s="11" t="s">
        <v>79</v>
      </c>
      <c r="AW108" s="11" t="s">
        <v>31</v>
      </c>
      <c r="AX108" s="11" t="s">
        <v>77</v>
      </c>
      <c r="AY108" s="190" t="s">
        <v>117</v>
      </c>
    </row>
    <row r="109" spans="2:65" s="1" customFormat="1" ht="16.5" customHeight="1">
      <c r="B109" s="31"/>
      <c r="C109" s="168" t="s">
        <v>159</v>
      </c>
      <c r="D109" s="168" t="s">
        <v>119</v>
      </c>
      <c r="E109" s="169" t="s">
        <v>160</v>
      </c>
      <c r="F109" s="170" t="s">
        <v>161</v>
      </c>
      <c r="G109" s="171" t="s">
        <v>143</v>
      </c>
      <c r="H109" s="172">
        <v>30</v>
      </c>
      <c r="I109" s="173"/>
      <c r="J109" s="172">
        <f>ROUND(I109*H109,2)</f>
        <v>0</v>
      </c>
      <c r="K109" s="170" t="s">
        <v>123</v>
      </c>
      <c r="L109" s="35"/>
      <c r="M109" s="174" t="s">
        <v>1</v>
      </c>
      <c r="N109" s="175" t="s">
        <v>40</v>
      </c>
      <c r="O109" s="57"/>
      <c r="P109" s="176">
        <f>O109*H109</f>
        <v>0</v>
      </c>
      <c r="Q109" s="176">
        <v>0</v>
      </c>
      <c r="R109" s="176">
        <f>Q109*H109</f>
        <v>0</v>
      </c>
      <c r="S109" s="176">
        <v>0</v>
      </c>
      <c r="T109" s="177">
        <f>S109*H109</f>
        <v>0</v>
      </c>
      <c r="AR109" s="14" t="s">
        <v>124</v>
      </c>
      <c r="AT109" s="14" t="s">
        <v>119</v>
      </c>
      <c r="AU109" s="14" t="s">
        <v>79</v>
      </c>
      <c r="AY109" s="14" t="s">
        <v>117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14" t="s">
        <v>77</v>
      </c>
      <c r="BK109" s="178">
        <f>ROUND(I109*H109,2)</f>
        <v>0</v>
      </c>
      <c r="BL109" s="14" t="s">
        <v>124</v>
      </c>
      <c r="BM109" s="14" t="s">
        <v>162</v>
      </c>
    </row>
    <row r="110" spans="2:65" s="1" customFormat="1" ht="16.5" customHeight="1">
      <c r="B110" s="31"/>
      <c r="C110" s="168" t="s">
        <v>163</v>
      </c>
      <c r="D110" s="168" t="s">
        <v>119</v>
      </c>
      <c r="E110" s="169" t="s">
        <v>164</v>
      </c>
      <c r="F110" s="170" t="s">
        <v>165</v>
      </c>
      <c r="G110" s="171" t="s">
        <v>143</v>
      </c>
      <c r="H110" s="172">
        <v>16</v>
      </c>
      <c r="I110" s="173"/>
      <c r="J110" s="172">
        <f>ROUND(I110*H110,2)</f>
        <v>0</v>
      </c>
      <c r="K110" s="170" t="s">
        <v>123</v>
      </c>
      <c r="L110" s="35"/>
      <c r="M110" s="174" t="s">
        <v>1</v>
      </c>
      <c r="N110" s="175" t="s">
        <v>40</v>
      </c>
      <c r="O110" s="57"/>
      <c r="P110" s="176">
        <f>O110*H110</f>
        <v>0</v>
      </c>
      <c r="Q110" s="176">
        <v>0</v>
      </c>
      <c r="R110" s="176">
        <f>Q110*H110</f>
        <v>0</v>
      </c>
      <c r="S110" s="176">
        <v>0</v>
      </c>
      <c r="T110" s="177">
        <f>S110*H110</f>
        <v>0</v>
      </c>
      <c r="AR110" s="14" t="s">
        <v>124</v>
      </c>
      <c r="AT110" s="14" t="s">
        <v>119</v>
      </c>
      <c r="AU110" s="14" t="s">
        <v>79</v>
      </c>
      <c r="AY110" s="14" t="s">
        <v>117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14" t="s">
        <v>77</v>
      </c>
      <c r="BK110" s="178">
        <f>ROUND(I110*H110,2)</f>
        <v>0</v>
      </c>
      <c r="BL110" s="14" t="s">
        <v>124</v>
      </c>
      <c r="BM110" s="14" t="s">
        <v>166</v>
      </c>
    </row>
    <row r="111" spans="2:65" s="12" customFormat="1">
      <c r="B111" s="191"/>
      <c r="C111" s="192"/>
      <c r="D111" s="181" t="s">
        <v>145</v>
      </c>
      <c r="E111" s="193" t="s">
        <v>1</v>
      </c>
      <c r="F111" s="194" t="s">
        <v>167</v>
      </c>
      <c r="G111" s="192"/>
      <c r="H111" s="193" t="s">
        <v>1</v>
      </c>
      <c r="I111" s="195"/>
      <c r="J111" s="192"/>
      <c r="K111" s="192"/>
      <c r="L111" s="196"/>
      <c r="M111" s="197"/>
      <c r="N111" s="198"/>
      <c r="O111" s="198"/>
      <c r="P111" s="198"/>
      <c r="Q111" s="198"/>
      <c r="R111" s="198"/>
      <c r="S111" s="198"/>
      <c r="T111" s="199"/>
      <c r="AT111" s="200" t="s">
        <v>145</v>
      </c>
      <c r="AU111" s="200" t="s">
        <v>79</v>
      </c>
      <c r="AV111" s="12" t="s">
        <v>77</v>
      </c>
      <c r="AW111" s="12" t="s">
        <v>31</v>
      </c>
      <c r="AX111" s="12" t="s">
        <v>69</v>
      </c>
      <c r="AY111" s="200" t="s">
        <v>117</v>
      </c>
    </row>
    <row r="112" spans="2:65" s="11" customFormat="1">
      <c r="B112" s="179"/>
      <c r="C112" s="180"/>
      <c r="D112" s="181" t="s">
        <v>145</v>
      </c>
      <c r="E112" s="182" t="s">
        <v>1</v>
      </c>
      <c r="F112" s="183" t="s">
        <v>168</v>
      </c>
      <c r="G112" s="180"/>
      <c r="H112" s="184">
        <v>16</v>
      </c>
      <c r="I112" s="185"/>
      <c r="J112" s="180"/>
      <c r="K112" s="180"/>
      <c r="L112" s="186"/>
      <c r="M112" s="187"/>
      <c r="N112" s="188"/>
      <c r="O112" s="188"/>
      <c r="P112" s="188"/>
      <c r="Q112" s="188"/>
      <c r="R112" s="188"/>
      <c r="S112" s="188"/>
      <c r="T112" s="189"/>
      <c r="AT112" s="190" t="s">
        <v>145</v>
      </c>
      <c r="AU112" s="190" t="s">
        <v>79</v>
      </c>
      <c r="AV112" s="11" t="s">
        <v>79</v>
      </c>
      <c r="AW112" s="11" t="s">
        <v>31</v>
      </c>
      <c r="AX112" s="11" t="s">
        <v>77</v>
      </c>
      <c r="AY112" s="190" t="s">
        <v>117</v>
      </c>
    </row>
    <row r="113" spans="2:65" s="1" customFormat="1" ht="16.5" customHeight="1">
      <c r="B113" s="31"/>
      <c r="C113" s="168" t="s">
        <v>169</v>
      </c>
      <c r="D113" s="168" t="s">
        <v>119</v>
      </c>
      <c r="E113" s="169" t="s">
        <v>170</v>
      </c>
      <c r="F113" s="170" t="s">
        <v>171</v>
      </c>
      <c r="G113" s="171" t="s">
        <v>143</v>
      </c>
      <c r="H113" s="172">
        <v>756.5</v>
      </c>
      <c r="I113" s="173"/>
      <c r="J113" s="172">
        <f>ROUND(I113*H113,2)</f>
        <v>0</v>
      </c>
      <c r="K113" s="170" t="s">
        <v>123</v>
      </c>
      <c r="L113" s="35"/>
      <c r="M113" s="174" t="s">
        <v>1</v>
      </c>
      <c r="N113" s="175" t="s">
        <v>40</v>
      </c>
      <c r="O113" s="57"/>
      <c r="P113" s="176">
        <f>O113*H113</f>
        <v>0</v>
      </c>
      <c r="Q113" s="176">
        <v>0</v>
      </c>
      <c r="R113" s="176">
        <f>Q113*H113</f>
        <v>0</v>
      </c>
      <c r="S113" s="176">
        <v>0</v>
      </c>
      <c r="T113" s="177">
        <f>S113*H113</f>
        <v>0</v>
      </c>
      <c r="AR113" s="14" t="s">
        <v>124</v>
      </c>
      <c r="AT113" s="14" t="s">
        <v>119</v>
      </c>
      <c r="AU113" s="14" t="s">
        <v>79</v>
      </c>
      <c r="AY113" s="14" t="s">
        <v>117</v>
      </c>
      <c r="BE113" s="178">
        <f>IF(N113="základní",J113,0)</f>
        <v>0</v>
      </c>
      <c r="BF113" s="178">
        <f>IF(N113="snížená",J113,0)</f>
        <v>0</v>
      </c>
      <c r="BG113" s="178">
        <f>IF(N113="zákl. přenesená",J113,0)</f>
        <v>0</v>
      </c>
      <c r="BH113" s="178">
        <f>IF(N113="sníž. přenesená",J113,0)</f>
        <v>0</v>
      </c>
      <c r="BI113" s="178">
        <f>IF(N113="nulová",J113,0)</f>
        <v>0</v>
      </c>
      <c r="BJ113" s="14" t="s">
        <v>77</v>
      </c>
      <c r="BK113" s="178">
        <f>ROUND(I113*H113,2)</f>
        <v>0</v>
      </c>
      <c r="BL113" s="14" t="s">
        <v>124</v>
      </c>
      <c r="BM113" s="14" t="s">
        <v>172</v>
      </c>
    </row>
    <row r="114" spans="2:65" s="11" customFormat="1">
      <c r="B114" s="179"/>
      <c r="C114" s="180"/>
      <c r="D114" s="181" t="s">
        <v>145</v>
      </c>
      <c r="E114" s="182" t="s">
        <v>1</v>
      </c>
      <c r="F114" s="183" t="s">
        <v>173</v>
      </c>
      <c r="G114" s="180"/>
      <c r="H114" s="184">
        <v>756.5</v>
      </c>
      <c r="I114" s="185"/>
      <c r="J114" s="180"/>
      <c r="K114" s="180"/>
      <c r="L114" s="186"/>
      <c r="M114" s="187"/>
      <c r="N114" s="188"/>
      <c r="O114" s="188"/>
      <c r="P114" s="188"/>
      <c r="Q114" s="188"/>
      <c r="R114" s="188"/>
      <c r="S114" s="188"/>
      <c r="T114" s="189"/>
      <c r="AT114" s="190" t="s">
        <v>145</v>
      </c>
      <c r="AU114" s="190" t="s">
        <v>79</v>
      </c>
      <c r="AV114" s="11" t="s">
        <v>79</v>
      </c>
      <c r="AW114" s="11" t="s">
        <v>31</v>
      </c>
      <c r="AX114" s="11" t="s">
        <v>77</v>
      </c>
      <c r="AY114" s="190" t="s">
        <v>117</v>
      </c>
    </row>
    <row r="115" spans="2:65" s="1" customFormat="1" ht="16.5" customHeight="1">
      <c r="B115" s="31"/>
      <c r="C115" s="168" t="s">
        <v>174</v>
      </c>
      <c r="D115" s="168" t="s">
        <v>119</v>
      </c>
      <c r="E115" s="169" t="s">
        <v>175</v>
      </c>
      <c r="F115" s="170" t="s">
        <v>176</v>
      </c>
      <c r="G115" s="171" t="s">
        <v>143</v>
      </c>
      <c r="H115" s="172">
        <v>756.5</v>
      </c>
      <c r="I115" s="173"/>
      <c r="J115" s="172">
        <f>ROUND(I115*H115,2)</f>
        <v>0</v>
      </c>
      <c r="K115" s="170" t="s">
        <v>123</v>
      </c>
      <c r="L115" s="35"/>
      <c r="M115" s="174" t="s">
        <v>1</v>
      </c>
      <c r="N115" s="175" t="s">
        <v>40</v>
      </c>
      <c r="O115" s="57"/>
      <c r="P115" s="176">
        <f>O115*H115</f>
        <v>0</v>
      </c>
      <c r="Q115" s="176">
        <v>0</v>
      </c>
      <c r="R115" s="176">
        <f>Q115*H115</f>
        <v>0</v>
      </c>
      <c r="S115" s="176">
        <v>0</v>
      </c>
      <c r="T115" s="177">
        <f>S115*H115</f>
        <v>0</v>
      </c>
      <c r="AR115" s="14" t="s">
        <v>124</v>
      </c>
      <c r="AT115" s="14" t="s">
        <v>119</v>
      </c>
      <c r="AU115" s="14" t="s">
        <v>79</v>
      </c>
      <c r="AY115" s="14" t="s">
        <v>117</v>
      </c>
      <c r="BE115" s="178">
        <f>IF(N115="základní",J115,0)</f>
        <v>0</v>
      </c>
      <c r="BF115" s="178">
        <f>IF(N115="snížená",J115,0)</f>
        <v>0</v>
      </c>
      <c r="BG115" s="178">
        <f>IF(N115="zákl. přenesená",J115,0)</f>
        <v>0</v>
      </c>
      <c r="BH115" s="178">
        <f>IF(N115="sníž. přenesená",J115,0)</f>
        <v>0</v>
      </c>
      <c r="BI115" s="178">
        <f>IF(N115="nulová",J115,0)</f>
        <v>0</v>
      </c>
      <c r="BJ115" s="14" t="s">
        <v>77</v>
      </c>
      <c r="BK115" s="178">
        <f>ROUND(I115*H115,2)</f>
        <v>0</v>
      </c>
      <c r="BL115" s="14" t="s">
        <v>124</v>
      </c>
      <c r="BM115" s="14" t="s">
        <v>177</v>
      </c>
    </row>
    <row r="116" spans="2:65" s="1" customFormat="1" ht="16.5" customHeight="1">
      <c r="B116" s="31"/>
      <c r="C116" s="168" t="s">
        <v>178</v>
      </c>
      <c r="D116" s="168" t="s">
        <v>119</v>
      </c>
      <c r="E116" s="169" t="s">
        <v>179</v>
      </c>
      <c r="F116" s="170" t="s">
        <v>180</v>
      </c>
      <c r="G116" s="171" t="s">
        <v>181</v>
      </c>
      <c r="H116" s="172">
        <v>1286.05</v>
      </c>
      <c r="I116" s="173"/>
      <c r="J116" s="172">
        <f>ROUND(I116*H116,2)</f>
        <v>0</v>
      </c>
      <c r="K116" s="170" t="s">
        <v>123</v>
      </c>
      <c r="L116" s="35"/>
      <c r="M116" s="174" t="s">
        <v>1</v>
      </c>
      <c r="N116" s="175" t="s">
        <v>40</v>
      </c>
      <c r="O116" s="57"/>
      <c r="P116" s="176">
        <f>O116*H116</f>
        <v>0</v>
      </c>
      <c r="Q116" s="176">
        <v>0</v>
      </c>
      <c r="R116" s="176">
        <f>Q116*H116</f>
        <v>0</v>
      </c>
      <c r="S116" s="176">
        <v>0</v>
      </c>
      <c r="T116" s="177">
        <f>S116*H116</f>
        <v>0</v>
      </c>
      <c r="AR116" s="14" t="s">
        <v>124</v>
      </c>
      <c r="AT116" s="14" t="s">
        <v>119</v>
      </c>
      <c r="AU116" s="14" t="s">
        <v>79</v>
      </c>
      <c r="AY116" s="14" t="s">
        <v>117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14" t="s">
        <v>77</v>
      </c>
      <c r="BK116" s="178">
        <f>ROUND(I116*H116,2)</f>
        <v>0</v>
      </c>
      <c r="BL116" s="14" t="s">
        <v>124</v>
      </c>
      <c r="BM116" s="14" t="s">
        <v>182</v>
      </c>
    </row>
    <row r="117" spans="2:65" s="11" customFormat="1">
      <c r="B117" s="179"/>
      <c r="C117" s="180"/>
      <c r="D117" s="181" t="s">
        <v>145</v>
      </c>
      <c r="E117" s="182" t="s">
        <v>1</v>
      </c>
      <c r="F117" s="183" t="s">
        <v>183</v>
      </c>
      <c r="G117" s="180"/>
      <c r="H117" s="184">
        <v>1286.05</v>
      </c>
      <c r="I117" s="185"/>
      <c r="J117" s="180"/>
      <c r="K117" s="180"/>
      <c r="L117" s="186"/>
      <c r="M117" s="187"/>
      <c r="N117" s="188"/>
      <c r="O117" s="188"/>
      <c r="P117" s="188"/>
      <c r="Q117" s="188"/>
      <c r="R117" s="188"/>
      <c r="S117" s="188"/>
      <c r="T117" s="189"/>
      <c r="AT117" s="190" t="s">
        <v>145</v>
      </c>
      <c r="AU117" s="190" t="s">
        <v>79</v>
      </c>
      <c r="AV117" s="11" t="s">
        <v>79</v>
      </c>
      <c r="AW117" s="11" t="s">
        <v>31</v>
      </c>
      <c r="AX117" s="11" t="s">
        <v>77</v>
      </c>
      <c r="AY117" s="190" t="s">
        <v>117</v>
      </c>
    </row>
    <row r="118" spans="2:65" s="1" customFormat="1" ht="16.5" customHeight="1">
      <c r="B118" s="31"/>
      <c r="C118" s="168" t="s">
        <v>184</v>
      </c>
      <c r="D118" s="168" t="s">
        <v>119</v>
      </c>
      <c r="E118" s="169" t="s">
        <v>185</v>
      </c>
      <c r="F118" s="170" t="s">
        <v>186</v>
      </c>
      <c r="G118" s="171" t="s">
        <v>187</v>
      </c>
      <c r="H118" s="172">
        <v>1712</v>
      </c>
      <c r="I118" s="173"/>
      <c r="J118" s="172">
        <f>ROUND(I118*H118,2)</f>
        <v>0</v>
      </c>
      <c r="K118" s="170" t="s">
        <v>123</v>
      </c>
      <c r="L118" s="35"/>
      <c r="M118" s="174" t="s">
        <v>1</v>
      </c>
      <c r="N118" s="175" t="s">
        <v>40</v>
      </c>
      <c r="O118" s="57"/>
      <c r="P118" s="176">
        <f>O118*H118</f>
        <v>0</v>
      </c>
      <c r="Q118" s="176">
        <v>0</v>
      </c>
      <c r="R118" s="176">
        <f>Q118*H118</f>
        <v>0</v>
      </c>
      <c r="S118" s="176">
        <v>0</v>
      </c>
      <c r="T118" s="177">
        <f>S118*H118</f>
        <v>0</v>
      </c>
      <c r="AR118" s="14" t="s">
        <v>124</v>
      </c>
      <c r="AT118" s="14" t="s">
        <v>119</v>
      </c>
      <c r="AU118" s="14" t="s">
        <v>79</v>
      </c>
      <c r="AY118" s="14" t="s">
        <v>117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14" t="s">
        <v>77</v>
      </c>
      <c r="BK118" s="178">
        <f>ROUND(I118*H118,2)</f>
        <v>0</v>
      </c>
      <c r="BL118" s="14" t="s">
        <v>124</v>
      </c>
      <c r="BM118" s="14" t="s">
        <v>188</v>
      </c>
    </row>
    <row r="119" spans="2:65" s="12" customFormat="1">
      <c r="B119" s="191"/>
      <c r="C119" s="192"/>
      <c r="D119" s="181" t="s">
        <v>145</v>
      </c>
      <c r="E119" s="193" t="s">
        <v>1</v>
      </c>
      <c r="F119" s="194" t="s">
        <v>189</v>
      </c>
      <c r="G119" s="192"/>
      <c r="H119" s="193" t="s">
        <v>1</v>
      </c>
      <c r="I119" s="195"/>
      <c r="J119" s="192"/>
      <c r="K119" s="192"/>
      <c r="L119" s="196"/>
      <c r="M119" s="197"/>
      <c r="N119" s="198"/>
      <c r="O119" s="198"/>
      <c r="P119" s="198"/>
      <c r="Q119" s="198"/>
      <c r="R119" s="198"/>
      <c r="S119" s="198"/>
      <c r="T119" s="199"/>
      <c r="AT119" s="200" t="s">
        <v>145</v>
      </c>
      <c r="AU119" s="200" t="s">
        <v>79</v>
      </c>
      <c r="AV119" s="12" t="s">
        <v>77</v>
      </c>
      <c r="AW119" s="12" t="s">
        <v>31</v>
      </c>
      <c r="AX119" s="12" t="s">
        <v>69</v>
      </c>
      <c r="AY119" s="200" t="s">
        <v>117</v>
      </c>
    </row>
    <row r="120" spans="2:65" s="11" customFormat="1">
      <c r="B120" s="179"/>
      <c r="C120" s="180"/>
      <c r="D120" s="181" t="s">
        <v>145</v>
      </c>
      <c r="E120" s="182" t="s">
        <v>1</v>
      </c>
      <c r="F120" s="183" t="s">
        <v>190</v>
      </c>
      <c r="G120" s="180"/>
      <c r="H120" s="184">
        <v>1712</v>
      </c>
      <c r="I120" s="185"/>
      <c r="J120" s="180"/>
      <c r="K120" s="180"/>
      <c r="L120" s="186"/>
      <c r="M120" s="187"/>
      <c r="N120" s="188"/>
      <c r="O120" s="188"/>
      <c r="P120" s="188"/>
      <c r="Q120" s="188"/>
      <c r="R120" s="188"/>
      <c r="S120" s="188"/>
      <c r="T120" s="189"/>
      <c r="AT120" s="190" t="s">
        <v>145</v>
      </c>
      <c r="AU120" s="190" t="s">
        <v>79</v>
      </c>
      <c r="AV120" s="11" t="s">
        <v>79</v>
      </c>
      <c r="AW120" s="11" t="s">
        <v>31</v>
      </c>
      <c r="AX120" s="11" t="s">
        <v>77</v>
      </c>
      <c r="AY120" s="190" t="s">
        <v>117</v>
      </c>
    </row>
    <row r="121" spans="2:65" s="1" customFormat="1" ht="16.5" customHeight="1">
      <c r="B121" s="31"/>
      <c r="C121" s="168" t="s">
        <v>8</v>
      </c>
      <c r="D121" s="168" t="s">
        <v>119</v>
      </c>
      <c r="E121" s="169" t="s">
        <v>191</v>
      </c>
      <c r="F121" s="170" t="s">
        <v>192</v>
      </c>
      <c r="G121" s="171" t="s">
        <v>187</v>
      </c>
      <c r="H121" s="172">
        <v>698</v>
      </c>
      <c r="I121" s="173"/>
      <c r="J121" s="172">
        <f>ROUND(I121*H121,2)</f>
        <v>0</v>
      </c>
      <c r="K121" s="170" t="s">
        <v>123</v>
      </c>
      <c r="L121" s="35"/>
      <c r="M121" s="174" t="s">
        <v>1</v>
      </c>
      <c r="N121" s="175" t="s">
        <v>40</v>
      </c>
      <c r="O121" s="57"/>
      <c r="P121" s="176">
        <f>O121*H121</f>
        <v>0</v>
      </c>
      <c r="Q121" s="176">
        <v>0</v>
      </c>
      <c r="R121" s="176">
        <f>Q121*H121</f>
        <v>0</v>
      </c>
      <c r="S121" s="176">
        <v>0</v>
      </c>
      <c r="T121" s="177">
        <f>S121*H121</f>
        <v>0</v>
      </c>
      <c r="AR121" s="14" t="s">
        <v>124</v>
      </c>
      <c r="AT121" s="14" t="s">
        <v>119</v>
      </c>
      <c r="AU121" s="14" t="s">
        <v>79</v>
      </c>
      <c r="AY121" s="14" t="s">
        <v>117</v>
      </c>
      <c r="BE121" s="178">
        <f>IF(N121="základní",J121,0)</f>
        <v>0</v>
      </c>
      <c r="BF121" s="178">
        <f>IF(N121="snížená",J121,0)</f>
        <v>0</v>
      </c>
      <c r="BG121" s="178">
        <f>IF(N121="zákl. přenesená",J121,0)</f>
        <v>0</v>
      </c>
      <c r="BH121" s="178">
        <f>IF(N121="sníž. přenesená",J121,0)</f>
        <v>0</v>
      </c>
      <c r="BI121" s="178">
        <f>IF(N121="nulová",J121,0)</f>
        <v>0</v>
      </c>
      <c r="BJ121" s="14" t="s">
        <v>77</v>
      </c>
      <c r="BK121" s="178">
        <f>ROUND(I121*H121,2)</f>
        <v>0</v>
      </c>
      <c r="BL121" s="14" t="s">
        <v>124</v>
      </c>
      <c r="BM121" s="14" t="s">
        <v>193</v>
      </c>
    </row>
    <row r="122" spans="2:65" s="12" customFormat="1">
      <c r="B122" s="191"/>
      <c r="C122" s="192"/>
      <c r="D122" s="181" t="s">
        <v>145</v>
      </c>
      <c r="E122" s="193" t="s">
        <v>1</v>
      </c>
      <c r="F122" s="194" t="s">
        <v>194</v>
      </c>
      <c r="G122" s="192"/>
      <c r="H122" s="193" t="s">
        <v>1</v>
      </c>
      <c r="I122" s="195"/>
      <c r="J122" s="192"/>
      <c r="K122" s="192"/>
      <c r="L122" s="196"/>
      <c r="M122" s="197"/>
      <c r="N122" s="198"/>
      <c r="O122" s="198"/>
      <c r="P122" s="198"/>
      <c r="Q122" s="198"/>
      <c r="R122" s="198"/>
      <c r="S122" s="198"/>
      <c r="T122" s="199"/>
      <c r="AT122" s="200" t="s">
        <v>145</v>
      </c>
      <c r="AU122" s="200" t="s">
        <v>79</v>
      </c>
      <c r="AV122" s="12" t="s">
        <v>77</v>
      </c>
      <c r="AW122" s="12" t="s">
        <v>31</v>
      </c>
      <c r="AX122" s="12" t="s">
        <v>69</v>
      </c>
      <c r="AY122" s="200" t="s">
        <v>117</v>
      </c>
    </row>
    <row r="123" spans="2:65" s="11" customFormat="1">
      <c r="B123" s="179"/>
      <c r="C123" s="180"/>
      <c r="D123" s="181" t="s">
        <v>145</v>
      </c>
      <c r="E123" s="182" t="s">
        <v>1</v>
      </c>
      <c r="F123" s="183" t="s">
        <v>195</v>
      </c>
      <c r="G123" s="180"/>
      <c r="H123" s="184">
        <v>698</v>
      </c>
      <c r="I123" s="185"/>
      <c r="J123" s="180"/>
      <c r="K123" s="180"/>
      <c r="L123" s="186"/>
      <c r="M123" s="187"/>
      <c r="N123" s="188"/>
      <c r="O123" s="188"/>
      <c r="P123" s="188"/>
      <c r="Q123" s="188"/>
      <c r="R123" s="188"/>
      <c r="S123" s="188"/>
      <c r="T123" s="189"/>
      <c r="AT123" s="190" t="s">
        <v>145</v>
      </c>
      <c r="AU123" s="190" t="s">
        <v>79</v>
      </c>
      <c r="AV123" s="11" t="s">
        <v>79</v>
      </c>
      <c r="AW123" s="11" t="s">
        <v>31</v>
      </c>
      <c r="AX123" s="11" t="s">
        <v>77</v>
      </c>
      <c r="AY123" s="190" t="s">
        <v>117</v>
      </c>
    </row>
    <row r="124" spans="2:65" s="1" customFormat="1" ht="16.5" customHeight="1">
      <c r="B124" s="31"/>
      <c r="C124" s="168" t="s">
        <v>168</v>
      </c>
      <c r="D124" s="168" t="s">
        <v>119</v>
      </c>
      <c r="E124" s="169" t="s">
        <v>196</v>
      </c>
      <c r="F124" s="170" t="s">
        <v>197</v>
      </c>
      <c r="G124" s="171" t="s">
        <v>187</v>
      </c>
      <c r="H124" s="172">
        <v>698</v>
      </c>
      <c r="I124" s="173"/>
      <c r="J124" s="172">
        <f>ROUND(I124*H124,2)</f>
        <v>0</v>
      </c>
      <c r="K124" s="170" t="s">
        <v>123</v>
      </c>
      <c r="L124" s="35"/>
      <c r="M124" s="174" t="s">
        <v>1</v>
      </c>
      <c r="N124" s="175" t="s">
        <v>40</v>
      </c>
      <c r="O124" s="57"/>
      <c r="P124" s="176">
        <f>O124*H124</f>
        <v>0</v>
      </c>
      <c r="Q124" s="176">
        <v>0</v>
      </c>
      <c r="R124" s="176">
        <f>Q124*H124</f>
        <v>0</v>
      </c>
      <c r="S124" s="176">
        <v>0</v>
      </c>
      <c r="T124" s="177">
        <f>S124*H124</f>
        <v>0</v>
      </c>
      <c r="AR124" s="14" t="s">
        <v>124</v>
      </c>
      <c r="AT124" s="14" t="s">
        <v>119</v>
      </c>
      <c r="AU124" s="14" t="s">
        <v>79</v>
      </c>
      <c r="AY124" s="14" t="s">
        <v>117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14" t="s">
        <v>77</v>
      </c>
      <c r="BK124" s="178">
        <f>ROUND(I124*H124,2)</f>
        <v>0</v>
      </c>
      <c r="BL124" s="14" t="s">
        <v>124</v>
      </c>
      <c r="BM124" s="14" t="s">
        <v>198</v>
      </c>
    </row>
    <row r="125" spans="2:65" s="12" customFormat="1">
      <c r="B125" s="191"/>
      <c r="C125" s="192"/>
      <c r="D125" s="181" t="s">
        <v>145</v>
      </c>
      <c r="E125" s="193" t="s">
        <v>1</v>
      </c>
      <c r="F125" s="194" t="s">
        <v>199</v>
      </c>
      <c r="G125" s="192"/>
      <c r="H125" s="193" t="s">
        <v>1</v>
      </c>
      <c r="I125" s="195"/>
      <c r="J125" s="192"/>
      <c r="K125" s="192"/>
      <c r="L125" s="196"/>
      <c r="M125" s="197"/>
      <c r="N125" s="198"/>
      <c r="O125" s="198"/>
      <c r="P125" s="198"/>
      <c r="Q125" s="198"/>
      <c r="R125" s="198"/>
      <c r="S125" s="198"/>
      <c r="T125" s="199"/>
      <c r="AT125" s="200" t="s">
        <v>145</v>
      </c>
      <c r="AU125" s="200" t="s">
        <v>79</v>
      </c>
      <c r="AV125" s="12" t="s">
        <v>77</v>
      </c>
      <c r="AW125" s="12" t="s">
        <v>31</v>
      </c>
      <c r="AX125" s="12" t="s">
        <v>69</v>
      </c>
      <c r="AY125" s="200" t="s">
        <v>117</v>
      </c>
    </row>
    <row r="126" spans="2:65" s="12" customFormat="1">
      <c r="B126" s="191"/>
      <c r="C126" s="192"/>
      <c r="D126" s="181" t="s">
        <v>145</v>
      </c>
      <c r="E126" s="193" t="s">
        <v>1</v>
      </c>
      <c r="F126" s="194" t="s">
        <v>200</v>
      </c>
      <c r="G126" s="192"/>
      <c r="H126" s="193" t="s">
        <v>1</v>
      </c>
      <c r="I126" s="195"/>
      <c r="J126" s="192"/>
      <c r="K126" s="192"/>
      <c r="L126" s="196"/>
      <c r="M126" s="197"/>
      <c r="N126" s="198"/>
      <c r="O126" s="198"/>
      <c r="P126" s="198"/>
      <c r="Q126" s="198"/>
      <c r="R126" s="198"/>
      <c r="S126" s="198"/>
      <c r="T126" s="199"/>
      <c r="AT126" s="200" t="s">
        <v>145</v>
      </c>
      <c r="AU126" s="200" t="s">
        <v>79</v>
      </c>
      <c r="AV126" s="12" t="s">
        <v>77</v>
      </c>
      <c r="AW126" s="12" t="s">
        <v>31</v>
      </c>
      <c r="AX126" s="12" t="s">
        <v>69</v>
      </c>
      <c r="AY126" s="200" t="s">
        <v>117</v>
      </c>
    </row>
    <row r="127" spans="2:65" s="11" customFormat="1">
      <c r="B127" s="179"/>
      <c r="C127" s="180"/>
      <c r="D127" s="181" t="s">
        <v>145</v>
      </c>
      <c r="E127" s="182" t="s">
        <v>1</v>
      </c>
      <c r="F127" s="183" t="s">
        <v>195</v>
      </c>
      <c r="G127" s="180"/>
      <c r="H127" s="184">
        <v>698</v>
      </c>
      <c r="I127" s="185"/>
      <c r="J127" s="180"/>
      <c r="K127" s="180"/>
      <c r="L127" s="186"/>
      <c r="M127" s="187"/>
      <c r="N127" s="188"/>
      <c r="O127" s="188"/>
      <c r="P127" s="188"/>
      <c r="Q127" s="188"/>
      <c r="R127" s="188"/>
      <c r="S127" s="188"/>
      <c r="T127" s="189"/>
      <c r="AT127" s="190" t="s">
        <v>145</v>
      </c>
      <c r="AU127" s="190" t="s">
        <v>79</v>
      </c>
      <c r="AV127" s="11" t="s">
        <v>79</v>
      </c>
      <c r="AW127" s="11" t="s">
        <v>31</v>
      </c>
      <c r="AX127" s="11" t="s">
        <v>77</v>
      </c>
      <c r="AY127" s="190" t="s">
        <v>117</v>
      </c>
    </row>
    <row r="128" spans="2:65" s="1" customFormat="1" ht="16.5" customHeight="1">
      <c r="B128" s="31"/>
      <c r="C128" s="201" t="s">
        <v>201</v>
      </c>
      <c r="D128" s="201" t="s">
        <v>202</v>
      </c>
      <c r="E128" s="202" t="s">
        <v>203</v>
      </c>
      <c r="F128" s="203" t="s">
        <v>204</v>
      </c>
      <c r="G128" s="204" t="s">
        <v>181</v>
      </c>
      <c r="H128" s="205">
        <v>157.05000000000001</v>
      </c>
      <c r="I128" s="206"/>
      <c r="J128" s="205">
        <f>ROUND(I128*H128,2)</f>
        <v>0</v>
      </c>
      <c r="K128" s="203" t="s">
        <v>123</v>
      </c>
      <c r="L128" s="207"/>
      <c r="M128" s="208" t="s">
        <v>1</v>
      </c>
      <c r="N128" s="209" t="s">
        <v>40</v>
      </c>
      <c r="O128" s="57"/>
      <c r="P128" s="176">
        <f>O128*H128</f>
        <v>0</v>
      </c>
      <c r="Q128" s="176">
        <v>1</v>
      </c>
      <c r="R128" s="176">
        <f>Q128*H128</f>
        <v>157.05000000000001</v>
      </c>
      <c r="S128" s="176">
        <v>0</v>
      </c>
      <c r="T128" s="177">
        <f>S128*H128</f>
        <v>0</v>
      </c>
      <c r="AR128" s="14" t="s">
        <v>153</v>
      </c>
      <c r="AT128" s="14" t="s">
        <v>202</v>
      </c>
      <c r="AU128" s="14" t="s">
        <v>79</v>
      </c>
      <c r="AY128" s="14" t="s">
        <v>117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14" t="s">
        <v>77</v>
      </c>
      <c r="BK128" s="178">
        <f>ROUND(I128*H128,2)</f>
        <v>0</v>
      </c>
      <c r="BL128" s="14" t="s">
        <v>124</v>
      </c>
      <c r="BM128" s="14" t="s">
        <v>205</v>
      </c>
    </row>
    <row r="129" spans="2:65" s="11" customFormat="1">
      <c r="B129" s="179"/>
      <c r="C129" s="180"/>
      <c r="D129" s="181" t="s">
        <v>145</v>
      </c>
      <c r="E129" s="182" t="s">
        <v>1</v>
      </c>
      <c r="F129" s="183" t="s">
        <v>206</v>
      </c>
      <c r="G129" s="180"/>
      <c r="H129" s="184">
        <v>157.05000000000001</v>
      </c>
      <c r="I129" s="185"/>
      <c r="J129" s="180"/>
      <c r="K129" s="180"/>
      <c r="L129" s="186"/>
      <c r="M129" s="187"/>
      <c r="N129" s="188"/>
      <c r="O129" s="188"/>
      <c r="P129" s="188"/>
      <c r="Q129" s="188"/>
      <c r="R129" s="188"/>
      <c r="S129" s="188"/>
      <c r="T129" s="189"/>
      <c r="AT129" s="190" t="s">
        <v>145</v>
      </c>
      <c r="AU129" s="190" t="s">
        <v>79</v>
      </c>
      <c r="AV129" s="11" t="s">
        <v>79</v>
      </c>
      <c r="AW129" s="11" t="s">
        <v>31</v>
      </c>
      <c r="AX129" s="11" t="s">
        <v>77</v>
      </c>
      <c r="AY129" s="190" t="s">
        <v>117</v>
      </c>
    </row>
    <row r="130" spans="2:65" s="1" customFormat="1" ht="16.5" customHeight="1">
      <c r="B130" s="31"/>
      <c r="C130" s="168" t="s">
        <v>207</v>
      </c>
      <c r="D130" s="168" t="s">
        <v>119</v>
      </c>
      <c r="E130" s="169" t="s">
        <v>208</v>
      </c>
      <c r="F130" s="170" t="s">
        <v>209</v>
      </c>
      <c r="G130" s="171" t="s">
        <v>187</v>
      </c>
      <c r="H130" s="172">
        <v>698</v>
      </c>
      <c r="I130" s="173"/>
      <c r="J130" s="172">
        <f>ROUND(I130*H130,2)</f>
        <v>0</v>
      </c>
      <c r="K130" s="170" t="s">
        <v>123</v>
      </c>
      <c r="L130" s="35"/>
      <c r="M130" s="174" t="s">
        <v>1</v>
      </c>
      <c r="N130" s="175" t="s">
        <v>40</v>
      </c>
      <c r="O130" s="57"/>
      <c r="P130" s="176">
        <f>O130*H130</f>
        <v>0</v>
      </c>
      <c r="Q130" s="176">
        <v>0</v>
      </c>
      <c r="R130" s="176">
        <f>Q130*H130</f>
        <v>0</v>
      </c>
      <c r="S130" s="176">
        <v>0</v>
      </c>
      <c r="T130" s="177">
        <f>S130*H130</f>
        <v>0</v>
      </c>
      <c r="AR130" s="14" t="s">
        <v>124</v>
      </c>
      <c r="AT130" s="14" t="s">
        <v>119</v>
      </c>
      <c r="AU130" s="14" t="s">
        <v>79</v>
      </c>
      <c r="AY130" s="14" t="s">
        <v>117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14" t="s">
        <v>77</v>
      </c>
      <c r="BK130" s="178">
        <f>ROUND(I130*H130,2)</f>
        <v>0</v>
      </c>
      <c r="BL130" s="14" t="s">
        <v>124</v>
      </c>
      <c r="BM130" s="14" t="s">
        <v>210</v>
      </c>
    </row>
    <row r="131" spans="2:65" s="12" customFormat="1">
      <c r="B131" s="191"/>
      <c r="C131" s="192"/>
      <c r="D131" s="181" t="s">
        <v>145</v>
      </c>
      <c r="E131" s="193" t="s">
        <v>1</v>
      </c>
      <c r="F131" s="194" t="s">
        <v>211</v>
      </c>
      <c r="G131" s="192"/>
      <c r="H131" s="193" t="s">
        <v>1</v>
      </c>
      <c r="I131" s="195"/>
      <c r="J131" s="192"/>
      <c r="K131" s="192"/>
      <c r="L131" s="196"/>
      <c r="M131" s="197"/>
      <c r="N131" s="198"/>
      <c r="O131" s="198"/>
      <c r="P131" s="198"/>
      <c r="Q131" s="198"/>
      <c r="R131" s="198"/>
      <c r="S131" s="198"/>
      <c r="T131" s="199"/>
      <c r="AT131" s="200" t="s">
        <v>145</v>
      </c>
      <c r="AU131" s="200" t="s">
        <v>79</v>
      </c>
      <c r="AV131" s="12" t="s">
        <v>77</v>
      </c>
      <c r="AW131" s="12" t="s">
        <v>31</v>
      </c>
      <c r="AX131" s="12" t="s">
        <v>69</v>
      </c>
      <c r="AY131" s="200" t="s">
        <v>117</v>
      </c>
    </row>
    <row r="132" spans="2:65" s="11" customFormat="1">
      <c r="B132" s="179"/>
      <c r="C132" s="180"/>
      <c r="D132" s="181" t="s">
        <v>145</v>
      </c>
      <c r="E132" s="182" t="s">
        <v>1</v>
      </c>
      <c r="F132" s="183" t="s">
        <v>195</v>
      </c>
      <c r="G132" s="180"/>
      <c r="H132" s="184">
        <v>698</v>
      </c>
      <c r="I132" s="185"/>
      <c r="J132" s="180"/>
      <c r="K132" s="180"/>
      <c r="L132" s="186"/>
      <c r="M132" s="187"/>
      <c r="N132" s="188"/>
      <c r="O132" s="188"/>
      <c r="P132" s="188"/>
      <c r="Q132" s="188"/>
      <c r="R132" s="188"/>
      <c r="S132" s="188"/>
      <c r="T132" s="189"/>
      <c r="AT132" s="190" t="s">
        <v>145</v>
      </c>
      <c r="AU132" s="190" t="s">
        <v>79</v>
      </c>
      <c r="AV132" s="11" t="s">
        <v>79</v>
      </c>
      <c r="AW132" s="11" t="s">
        <v>31</v>
      </c>
      <c r="AX132" s="11" t="s">
        <v>77</v>
      </c>
      <c r="AY132" s="190" t="s">
        <v>117</v>
      </c>
    </row>
    <row r="133" spans="2:65" s="1" customFormat="1" ht="16.5" customHeight="1">
      <c r="B133" s="31"/>
      <c r="C133" s="201" t="s">
        <v>212</v>
      </c>
      <c r="D133" s="201" t="s">
        <v>202</v>
      </c>
      <c r="E133" s="202" t="s">
        <v>213</v>
      </c>
      <c r="F133" s="203" t="s">
        <v>214</v>
      </c>
      <c r="G133" s="204" t="s">
        <v>215</v>
      </c>
      <c r="H133" s="205">
        <v>35.950000000000003</v>
      </c>
      <c r="I133" s="206"/>
      <c r="J133" s="205">
        <f>ROUND(I133*H133,2)</f>
        <v>0</v>
      </c>
      <c r="K133" s="203" t="s">
        <v>123</v>
      </c>
      <c r="L133" s="207"/>
      <c r="M133" s="208" t="s">
        <v>1</v>
      </c>
      <c r="N133" s="209" t="s">
        <v>40</v>
      </c>
      <c r="O133" s="57"/>
      <c r="P133" s="176">
        <f>O133*H133</f>
        <v>0</v>
      </c>
      <c r="Q133" s="176">
        <v>1E-3</v>
      </c>
      <c r="R133" s="176">
        <f>Q133*H133</f>
        <v>3.5950000000000003E-2</v>
      </c>
      <c r="S133" s="176">
        <v>0</v>
      </c>
      <c r="T133" s="177">
        <f>S133*H133</f>
        <v>0</v>
      </c>
      <c r="AR133" s="14" t="s">
        <v>153</v>
      </c>
      <c r="AT133" s="14" t="s">
        <v>202</v>
      </c>
      <c r="AU133" s="14" t="s">
        <v>79</v>
      </c>
      <c r="AY133" s="14" t="s">
        <v>117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14" t="s">
        <v>77</v>
      </c>
      <c r="BK133" s="178">
        <f>ROUND(I133*H133,2)</f>
        <v>0</v>
      </c>
      <c r="BL133" s="14" t="s">
        <v>124</v>
      </c>
      <c r="BM133" s="14" t="s">
        <v>216</v>
      </c>
    </row>
    <row r="134" spans="2:65" s="11" customFormat="1">
      <c r="B134" s="179"/>
      <c r="C134" s="180"/>
      <c r="D134" s="181" t="s">
        <v>145</v>
      </c>
      <c r="E134" s="182" t="s">
        <v>1</v>
      </c>
      <c r="F134" s="183" t="s">
        <v>217</v>
      </c>
      <c r="G134" s="180"/>
      <c r="H134" s="184">
        <v>35.950000000000003</v>
      </c>
      <c r="I134" s="185"/>
      <c r="J134" s="180"/>
      <c r="K134" s="180"/>
      <c r="L134" s="186"/>
      <c r="M134" s="187"/>
      <c r="N134" s="188"/>
      <c r="O134" s="188"/>
      <c r="P134" s="188"/>
      <c r="Q134" s="188"/>
      <c r="R134" s="188"/>
      <c r="S134" s="188"/>
      <c r="T134" s="189"/>
      <c r="AT134" s="190" t="s">
        <v>145</v>
      </c>
      <c r="AU134" s="190" t="s">
        <v>79</v>
      </c>
      <c r="AV134" s="11" t="s">
        <v>79</v>
      </c>
      <c r="AW134" s="11" t="s">
        <v>31</v>
      </c>
      <c r="AX134" s="11" t="s">
        <v>77</v>
      </c>
      <c r="AY134" s="190" t="s">
        <v>117</v>
      </c>
    </row>
    <row r="135" spans="2:65" s="10" customFormat="1" ht="22.9" customHeight="1">
      <c r="B135" s="152"/>
      <c r="C135" s="153"/>
      <c r="D135" s="154" t="s">
        <v>68</v>
      </c>
      <c r="E135" s="166" t="s">
        <v>169</v>
      </c>
      <c r="F135" s="166" t="s">
        <v>218</v>
      </c>
      <c r="G135" s="153"/>
      <c r="H135" s="153"/>
      <c r="I135" s="156"/>
      <c r="J135" s="167">
        <f>BK135</f>
        <v>0</v>
      </c>
      <c r="K135" s="153"/>
      <c r="L135" s="158"/>
      <c r="M135" s="159"/>
      <c r="N135" s="160"/>
      <c r="O135" s="160"/>
      <c r="P135" s="161">
        <f>SUM(P136:P148)</f>
        <v>0</v>
      </c>
      <c r="Q135" s="160"/>
      <c r="R135" s="161">
        <f>SUM(R136:R148)</f>
        <v>0</v>
      </c>
      <c r="S135" s="160"/>
      <c r="T135" s="162">
        <f>SUM(T136:T148)</f>
        <v>27.759999999999998</v>
      </c>
      <c r="AR135" s="163" t="s">
        <v>77</v>
      </c>
      <c r="AT135" s="164" t="s">
        <v>68</v>
      </c>
      <c r="AU135" s="164" t="s">
        <v>77</v>
      </c>
      <c r="AY135" s="163" t="s">
        <v>117</v>
      </c>
      <c r="BK135" s="165">
        <f>SUM(BK136:BK148)</f>
        <v>0</v>
      </c>
    </row>
    <row r="136" spans="2:65" s="1" customFormat="1" ht="16.5" customHeight="1">
      <c r="B136" s="31"/>
      <c r="C136" s="168" t="s">
        <v>219</v>
      </c>
      <c r="D136" s="168" t="s">
        <v>119</v>
      </c>
      <c r="E136" s="169" t="s">
        <v>220</v>
      </c>
      <c r="F136" s="170" t="s">
        <v>221</v>
      </c>
      <c r="G136" s="171" t="s">
        <v>187</v>
      </c>
      <c r="H136" s="172">
        <v>20</v>
      </c>
      <c r="I136" s="173"/>
      <c r="J136" s="172">
        <f>ROUND(I136*H136,2)</f>
        <v>0</v>
      </c>
      <c r="K136" s="170" t="s">
        <v>123</v>
      </c>
      <c r="L136" s="35"/>
      <c r="M136" s="174" t="s">
        <v>1</v>
      </c>
      <c r="N136" s="175" t="s">
        <v>40</v>
      </c>
      <c r="O136" s="57"/>
      <c r="P136" s="176">
        <f>O136*H136</f>
        <v>0</v>
      </c>
      <c r="Q136" s="176">
        <v>0</v>
      </c>
      <c r="R136" s="176">
        <f>Q136*H136</f>
        <v>0</v>
      </c>
      <c r="S136" s="176">
        <v>0</v>
      </c>
      <c r="T136" s="177">
        <f>S136*H136</f>
        <v>0</v>
      </c>
      <c r="AR136" s="14" t="s">
        <v>124</v>
      </c>
      <c r="AT136" s="14" t="s">
        <v>119</v>
      </c>
      <c r="AU136" s="14" t="s">
        <v>79</v>
      </c>
      <c r="AY136" s="14" t="s">
        <v>117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14" t="s">
        <v>77</v>
      </c>
      <c r="BK136" s="178">
        <f>ROUND(I136*H136,2)</f>
        <v>0</v>
      </c>
      <c r="BL136" s="14" t="s">
        <v>124</v>
      </c>
      <c r="BM136" s="14" t="s">
        <v>222</v>
      </c>
    </row>
    <row r="137" spans="2:65" s="12" customFormat="1">
      <c r="B137" s="191"/>
      <c r="C137" s="192"/>
      <c r="D137" s="181" t="s">
        <v>145</v>
      </c>
      <c r="E137" s="193" t="s">
        <v>1</v>
      </c>
      <c r="F137" s="194" t="s">
        <v>223</v>
      </c>
      <c r="G137" s="192"/>
      <c r="H137" s="193" t="s">
        <v>1</v>
      </c>
      <c r="I137" s="195"/>
      <c r="J137" s="192"/>
      <c r="K137" s="192"/>
      <c r="L137" s="196"/>
      <c r="M137" s="197"/>
      <c r="N137" s="198"/>
      <c r="O137" s="198"/>
      <c r="P137" s="198"/>
      <c r="Q137" s="198"/>
      <c r="R137" s="198"/>
      <c r="S137" s="198"/>
      <c r="T137" s="199"/>
      <c r="AT137" s="200" t="s">
        <v>145</v>
      </c>
      <c r="AU137" s="200" t="s">
        <v>79</v>
      </c>
      <c r="AV137" s="12" t="s">
        <v>77</v>
      </c>
      <c r="AW137" s="12" t="s">
        <v>31</v>
      </c>
      <c r="AX137" s="12" t="s">
        <v>69</v>
      </c>
      <c r="AY137" s="200" t="s">
        <v>117</v>
      </c>
    </row>
    <row r="138" spans="2:65" s="12" customFormat="1">
      <c r="B138" s="191"/>
      <c r="C138" s="192"/>
      <c r="D138" s="181" t="s">
        <v>145</v>
      </c>
      <c r="E138" s="193" t="s">
        <v>1</v>
      </c>
      <c r="F138" s="194" t="s">
        <v>224</v>
      </c>
      <c r="G138" s="192"/>
      <c r="H138" s="193" t="s">
        <v>1</v>
      </c>
      <c r="I138" s="195"/>
      <c r="J138" s="192"/>
      <c r="K138" s="192"/>
      <c r="L138" s="196"/>
      <c r="M138" s="197"/>
      <c r="N138" s="198"/>
      <c r="O138" s="198"/>
      <c r="P138" s="198"/>
      <c r="Q138" s="198"/>
      <c r="R138" s="198"/>
      <c r="S138" s="198"/>
      <c r="T138" s="199"/>
      <c r="AT138" s="200" t="s">
        <v>145</v>
      </c>
      <c r="AU138" s="200" t="s">
        <v>79</v>
      </c>
      <c r="AV138" s="12" t="s">
        <v>77</v>
      </c>
      <c r="AW138" s="12" t="s">
        <v>31</v>
      </c>
      <c r="AX138" s="12" t="s">
        <v>69</v>
      </c>
      <c r="AY138" s="200" t="s">
        <v>117</v>
      </c>
    </row>
    <row r="139" spans="2:65" s="12" customFormat="1">
      <c r="B139" s="191"/>
      <c r="C139" s="192"/>
      <c r="D139" s="181" t="s">
        <v>145</v>
      </c>
      <c r="E139" s="193" t="s">
        <v>1</v>
      </c>
      <c r="F139" s="194" t="s">
        <v>225</v>
      </c>
      <c r="G139" s="192"/>
      <c r="H139" s="193" t="s">
        <v>1</v>
      </c>
      <c r="I139" s="195"/>
      <c r="J139" s="192"/>
      <c r="K139" s="192"/>
      <c r="L139" s="196"/>
      <c r="M139" s="197"/>
      <c r="N139" s="198"/>
      <c r="O139" s="198"/>
      <c r="P139" s="198"/>
      <c r="Q139" s="198"/>
      <c r="R139" s="198"/>
      <c r="S139" s="198"/>
      <c r="T139" s="199"/>
      <c r="AT139" s="200" t="s">
        <v>145</v>
      </c>
      <c r="AU139" s="200" t="s">
        <v>79</v>
      </c>
      <c r="AV139" s="12" t="s">
        <v>77</v>
      </c>
      <c r="AW139" s="12" t="s">
        <v>31</v>
      </c>
      <c r="AX139" s="12" t="s">
        <v>69</v>
      </c>
      <c r="AY139" s="200" t="s">
        <v>117</v>
      </c>
    </row>
    <row r="140" spans="2:65" s="11" customFormat="1">
      <c r="B140" s="179"/>
      <c r="C140" s="180"/>
      <c r="D140" s="181" t="s">
        <v>145</v>
      </c>
      <c r="E140" s="182" t="s">
        <v>1</v>
      </c>
      <c r="F140" s="183" t="s">
        <v>219</v>
      </c>
      <c r="G140" s="180"/>
      <c r="H140" s="184">
        <v>20</v>
      </c>
      <c r="I140" s="185"/>
      <c r="J140" s="180"/>
      <c r="K140" s="180"/>
      <c r="L140" s="186"/>
      <c r="M140" s="187"/>
      <c r="N140" s="188"/>
      <c r="O140" s="188"/>
      <c r="P140" s="188"/>
      <c r="Q140" s="188"/>
      <c r="R140" s="188"/>
      <c r="S140" s="188"/>
      <c r="T140" s="189"/>
      <c r="AT140" s="190" t="s">
        <v>145</v>
      </c>
      <c r="AU140" s="190" t="s">
        <v>79</v>
      </c>
      <c r="AV140" s="11" t="s">
        <v>79</v>
      </c>
      <c r="AW140" s="11" t="s">
        <v>31</v>
      </c>
      <c r="AX140" s="11" t="s">
        <v>77</v>
      </c>
      <c r="AY140" s="190" t="s">
        <v>117</v>
      </c>
    </row>
    <row r="141" spans="2:65" s="1" customFormat="1" ht="16.5" customHeight="1">
      <c r="B141" s="31"/>
      <c r="C141" s="168" t="s">
        <v>7</v>
      </c>
      <c r="D141" s="168" t="s">
        <v>119</v>
      </c>
      <c r="E141" s="169" t="s">
        <v>226</v>
      </c>
      <c r="F141" s="170" t="s">
        <v>227</v>
      </c>
      <c r="G141" s="171" t="s">
        <v>187</v>
      </c>
      <c r="H141" s="172">
        <v>20</v>
      </c>
      <c r="I141" s="173"/>
      <c r="J141" s="172">
        <f>ROUND(I141*H141,2)</f>
        <v>0</v>
      </c>
      <c r="K141" s="170" t="s">
        <v>123</v>
      </c>
      <c r="L141" s="35"/>
      <c r="M141" s="174" t="s">
        <v>1</v>
      </c>
      <c r="N141" s="175" t="s">
        <v>40</v>
      </c>
      <c r="O141" s="57"/>
      <c r="P141" s="176">
        <f>O141*H141</f>
        <v>0</v>
      </c>
      <c r="Q141" s="176">
        <v>0</v>
      </c>
      <c r="R141" s="176">
        <f>Q141*H141</f>
        <v>0</v>
      </c>
      <c r="S141" s="176">
        <v>0</v>
      </c>
      <c r="T141" s="177">
        <f>S141*H141</f>
        <v>0</v>
      </c>
      <c r="AR141" s="14" t="s">
        <v>124</v>
      </c>
      <c r="AT141" s="14" t="s">
        <v>119</v>
      </c>
      <c r="AU141" s="14" t="s">
        <v>79</v>
      </c>
      <c r="AY141" s="14" t="s">
        <v>117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14" t="s">
        <v>77</v>
      </c>
      <c r="BK141" s="178">
        <f>ROUND(I141*H141,2)</f>
        <v>0</v>
      </c>
      <c r="BL141" s="14" t="s">
        <v>124</v>
      </c>
      <c r="BM141" s="14" t="s">
        <v>228</v>
      </c>
    </row>
    <row r="142" spans="2:65" s="1" customFormat="1" ht="16.5" customHeight="1">
      <c r="B142" s="31"/>
      <c r="C142" s="168" t="s">
        <v>229</v>
      </c>
      <c r="D142" s="168" t="s">
        <v>119</v>
      </c>
      <c r="E142" s="169" t="s">
        <v>230</v>
      </c>
      <c r="F142" s="170" t="s">
        <v>231</v>
      </c>
      <c r="G142" s="171" t="s">
        <v>187</v>
      </c>
      <c r="H142" s="172">
        <v>20</v>
      </c>
      <c r="I142" s="173"/>
      <c r="J142" s="172">
        <f>ROUND(I142*H142,2)</f>
        <v>0</v>
      </c>
      <c r="K142" s="170" t="s">
        <v>123</v>
      </c>
      <c r="L142" s="35"/>
      <c r="M142" s="174" t="s">
        <v>1</v>
      </c>
      <c r="N142" s="175" t="s">
        <v>40</v>
      </c>
      <c r="O142" s="57"/>
      <c r="P142" s="176">
        <f>O142*H142</f>
        <v>0</v>
      </c>
      <c r="Q142" s="176">
        <v>0</v>
      </c>
      <c r="R142" s="176">
        <f>Q142*H142</f>
        <v>0</v>
      </c>
      <c r="S142" s="176">
        <v>0.24</v>
      </c>
      <c r="T142" s="177">
        <f>S142*H142</f>
        <v>4.8</v>
      </c>
      <c r="AR142" s="14" t="s">
        <v>124</v>
      </c>
      <c r="AT142" s="14" t="s">
        <v>119</v>
      </c>
      <c r="AU142" s="14" t="s">
        <v>79</v>
      </c>
      <c r="AY142" s="14" t="s">
        <v>117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14" t="s">
        <v>77</v>
      </c>
      <c r="BK142" s="178">
        <f>ROUND(I142*H142,2)</f>
        <v>0</v>
      </c>
      <c r="BL142" s="14" t="s">
        <v>124</v>
      </c>
      <c r="BM142" s="14" t="s">
        <v>232</v>
      </c>
    </row>
    <row r="143" spans="2:65" s="1" customFormat="1" ht="16.5" customHeight="1">
      <c r="B143" s="31"/>
      <c r="C143" s="168" t="s">
        <v>233</v>
      </c>
      <c r="D143" s="168" t="s">
        <v>119</v>
      </c>
      <c r="E143" s="169" t="s">
        <v>234</v>
      </c>
      <c r="F143" s="170" t="s">
        <v>235</v>
      </c>
      <c r="G143" s="171" t="s">
        <v>236</v>
      </c>
      <c r="H143" s="172">
        <v>112</v>
      </c>
      <c r="I143" s="173"/>
      <c r="J143" s="172">
        <f>ROUND(I143*H143,2)</f>
        <v>0</v>
      </c>
      <c r="K143" s="170" t="s">
        <v>123</v>
      </c>
      <c r="L143" s="35"/>
      <c r="M143" s="174" t="s">
        <v>1</v>
      </c>
      <c r="N143" s="175" t="s">
        <v>40</v>
      </c>
      <c r="O143" s="57"/>
      <c r="P143" s="176">
        <f>O143*H143</f>
        <v>0</v>
      </c>
      <c r="Q143" s="176">
        <v>0</v>
      </c>
      <c r="R143" s="176">
        <f>Q143*H143</f>
        <v>0</v>
      </c>
      <c r="S143" s="176">
        <v>0.20499999999999999</v>
      </c>
      <c r="T143" s="177">
        <f>S143*H143</f>
        <v>22.959999999999997</v>
      </c>
      <c r="AR143" s="14" t="s">
        <v>124</v>
      </c>
      <c r="AT143" s="14" t="s">
        <v>119</v>
      </c>
      <c r="AU143" s="14" t="s">
        <v>79</v>
      </c>
      <c r="AY143" s="14" t="s">
        <v>117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4" t="s">
        <v>77</v>
      </c>
      <c r="BK143" s="178">
        <f>ROUND(I143*H143,2)</f>
        <v>0</v>
      </c>
      <c r="BL143" s="14" t="s">
        <v>124</v>
      </c>
      <c r="BM143" s="14" t="s">
        <v>237</v>
      </c>
    </row>
    <row r="144" spans="2:65" s="1" customFormat="1" ht="16.5" customHeight="1">
      <c r="B144" s="31"/>
      <c r="C144" s="168" t="s">
        <v>238</v>
      </c>
      <c r="D144" s="168" t="s">
        <v>119</v>
      </c>
      <c r="E144" s="169" t="s">
        <v>239</v>
      </c>
      <c r="F144" s="170" t="s">
        <v>240</v>
      </c>
      <c r="G144" s="171" t="s">
        <v>181</v>
      </c>
      <c r="H144" s="172">
        <v>27.76</v>
      </c>
      <c r="I144" s="173"/>
      <c r="J144" s="172">
        <f>ROUND(I144*H144,2)</f>
        <v>0</v>
      </c>
      <c r="K144" s="170" t="s">
        <v>123</v>
      </c>
      <c r="L144" s="35"/>
      <c r="M144" s="174" t="s">
        <v>1</v>
      </c>
      <c r="N144" s="175" t="s">
        <v>40</v>
      </c>
      <c r="O144" s="57"/>
      <c r="P144" s="176">
        <f>O144*H144</f>
        <v>0</v>
      </c>
      <c r="Q144" s="176">
        <v>0</v>
      </c>
      <c r="R144" s="176">
        <f>Q144*H144</f>
        <v>0</v>
      </c>
      <c r="S144" s="176">
        <v>0</v>
      </c>
      <c r="T144" s="177">
        <f>S144*H144</f>
        <v>0</v>
      </c>
      <c r="AR144" s="14" t="s">
        <v>124</v>
      </c>
      <c r="AT144" s="14" t="s">
        <v>119</v>
      </c>
      <c r="AU144" s="14" t="s">
        <v>79</v>
      </c>
      <c r="AY144" s="14" t="s">
        <v>117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14" t="s">
        <v>77</v>
      </c>
      <c r="BK144" s="178">
        <f>ROUND(I144*H144,2)</f>
        <v>0</v>
      </c>
      <c r="BL144" s="14" t="s">
        <v>124</v>
      </c>
      <c r="BM144" s="14" t="s">
        <v>241</v>
      </c>
    </row>
    <row r="145" spans="2:65" s="1" customFormat="1" ht="16.5" customHeight="1">
      <c r="B145" s="31"/>
      <c r="C145" s="168" t="s">
        <v>242</v>
      </c>
      <c r="D145" s="168" t="s">
        <v>119</v>
      </c>
      <c r="E145" s="169" t="s">
        <v>243</v>
      </c>
      <c r="F145" s="170" t="s">
        <v>244</v>
      </c>
      <c r="G145" s="171" t="s">
        <v>181</v>
      </c>
      <c r="H145" s="172">
        <v>249.84</v>
      </c>
      <c r="I145" s="173"/>
      <c r="J145" s="172">
        <f>ROUND(I145*H145,2)</f>
        <v>0</v>
      </c>
      <c r="K145" s="170" t="s">
        <v>123</v>
      </c>
      <c r="L145" s="35"/>
      <c r="M145" s="174" t="s">
        <v>1</v>
      </c>
      <c r="N145" s="175" t="s">
        <v>40</v>
      </c>
      <c r="O145" s="57"/>
      <c r="P145" s="176">
        <f>O145*H145</f>
        <v>0</v>
      </c>
      <c r="Q145" s="176">
        <v>0</v>
      </c>
      <c r="R145" s="176">
        <f>Q145*H145</f>
        <v>0</v>
      </c>
      <c r="S145" s="176">
        <v>0</v>
      </c>
      <c r="T145" s="177">
        <f>S145*H145</f>
        <v>0</v>
      </c>
      <c r="AR145" s="14" t="s">
        <v>124</v>
      </c>
      <c r="AT145" s="14" t="s">
        <v>119</v>
      </c>
      <c r="AU145" s="14" t="s">
        <v>79</v>
      </c>
      <c r="AY145" s="14" t="s">
        <v>117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14" t="s">
        <v>77</v>
      </c>
      <c r="BK145" s="178">
        <f>ROUND(I145*H145,2)</f>
        <v>0</v>
      </c>
      <c r="BL145" s="14" t="s">
        <v>124</v>
      </c>
      <c r="BM145" s="14" t="s">
        <v>245</v>
      </c>
    </row>
    <row r="146" spans="2:65" s="12" customFormat="1">
      <c r="B146" s="191"/>
      <c r="C146" s="192"/>
      <c r="D146" s="181" t="s">
        <v>145</v>
      </c>
      <c r="E146" s="193" t="s">
        <v>1</v>
      </c>
      <c r="F146" s="194" t="s">
        <v>246</v>
      </c>
      <c r="G146" s="192"/>
      <c r="H146" s="193" t="s">
        <v>1</v>
      </c>
      <c r="I146" s="195"/>
      <c r="J146" s="192"/>
      <c r="K146" s="192"/>
      <c r="L146" s="196"/>
      <c r="M146" s="197"/>
      <c r="N146" s="198"/>
      <c r="O146" s="198"/>
      <c r="P146" s="198"/>
      <c r="Q146" s="198"/>
      <c r="R146" s="198"/>
      <c r="S146" s="198"/>
      <c r="T146" s="199"/>
      <c r="AT146" s="200" t="s">
        <v>145</v>
      </c>
      <c r="AU146" s="200" t="s">
        <v>79</v>
      </c>
      <c r="AV146" s="12" t="s">
        <v>77</v>
      </c>
      <c r="AW146" s="12" t="s">
        <v>31</v>
      </c>
      <c r="AX146" s="12" t="s">
        <v>69</v>
      </c>
      <c r="AY146" s="200" t="s">
        <v>117</v>
      </c>
    </row>
    <row r="147" spans="2:65" s="11" customFormat="1">
      <c r="B147" s="179"/>
      <c r="C147" s="180"/>
      <c r="D147" s="181" t="s">
        <v>145</v>
      </c>
      <c r="E147" s="182" t="s">
        <v>1</v>
      </c>
      <c r="F147" s="183" t="s">
        <v>247</v>
      </c>
      <c r="G147" s="180"/>
      <c r="H147" s="184">
        <v>249.84</v>
      </c>
      <c r="I147" s="185"/>
      <c r="J147" s="180"/>
      <c r="K147" s="180"/>
      <c r="L147" s="186"/>
      <c r="M147" s="187"/>
      <c r="N147" s="188"/>
      <c r="O147" s="188"/>
      <c r="P147" s="188"/>
      <c r="Q147" s="188"/>
      <c r="R147" s="188"/>
      <c r="S147" s="188"/>
      <c r="T147" s="189"/>
      <c r="AT147" s="190" t="s">
        <v>145</v>
      </c>
      <c r="AU147" s="190" t="s">
        <v>79</v>
      </c>
      <c r="AV147" s="11" t="s">
        <v>79</v>
      </c>
      <c r="AW147" s="11" t="s">
        <v>31</v>
      </c>
      <c r="AX147" s="11" t="s">
        <v>77</v>
      </c>
      <c r="AY147" s="190" t="s">
        <v>117</v>
      </c>
    </row>
    <row r="148" spans="2:65" s="1" customFormat="1" ht="16.5" customHeight="1">
      <c r="B148" s="31"/>
      <c r="C148" s="168" t="s">
        <v>248</v>
      </c>
      <c r="D148" s="168" t="s">
        <v>119</v>
      </c>
      <c r="E148" s="169" t="s">
        <v>249</v>
      </c>
      <c r="F148" s="170" t="s">
        <v>250</v>
      </c>
      <c r="G148" s="171" t="s">
        <v>181</v>
      </c>
      <c r="H148" s="172">
        <v>27.76</v>
      </c>
      <c r="I148" s="173"/>
      <c r="J148" s="172">
        <f>ROUND(I148*H148,2)</f>
        <v>0</v>
      </c>
      <c r="K148" s="170" t="s">
        <v>123</v>
      </c>
      <c r="L148" s="35"/>
      <c r="M148" s="174" t="s">
        <v>1</v>
      </c>
      <c r="N148" s="175" t="s">
        <v>40</v>
      </c>
      <c r="O148" s="57"/>
      <c r="P148" s="176">
        <f>O148*H148</f>
        <v>0</v>
      </c>
      <c r="Q148" s="176">
        <v>0</v>
      </c>
      <c r="R148" s="176">
        <f>Q148*H148</f>
        <v>0</v>
      </c>
      <c r="S148" s="176">
        <v>0</v>
      </c>
      <c r="T148" s="177">
        <f>S148*H148</f>
        <v>0</v>
      </c>
      <c r="AR148" s="14" t="s">
        <v>124</v>
      </c>
      <c r="AT148" s="14" t="s">
        <v>119</v>
      </c>
      <c r="AU148" s="14" t="s">
        <v>79</v>
      </c>
      <c r="AY148" s="14" t="s">
        <v>117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14" t="s">
        <v>77</v>
      </c>
      <c r="BK148" s="178">
        <f>ROUND(I148*H148,2)</f>
        <v>0</v>
      </c>
      <c r="BL148" s="14" t="s">
        <v>124</v>
      </c>
      <c r="BM148" s="14" t="s">
        <v>251</v>
      </c>
    </row>
    <row r="149" spans="2:65" s="10" customFormat="1" ht="22.9" customHeight="1">
      <c r="B149" s="152"/>
      <c r="C149" s="153"/>
      <c r="D149" s="154" t="s">
        <v>68</v>
      </c>
      <c r="E149" s="166" t="s">
        <v>7</v>
      </c>
      <c r="F149" s="166" t="s">
        <v>252</v>
      </c>
      <c r="G149" s="153"/>
      <c r="H149" s="153"/>
      <c r="I149" s="156"/>
      <c r="J149" s="167">
        <f>BK149</f>
        <v>0</v>
      </c>
      <c r="K149" s="153"/>
      <c r="L149" s="158"/>
      <c r="M149" s="159"/>
      <c r="N149" s="160"/>
      <c r="O149" s="160"/>
      <c r="P149" s="161">
        <f>SUM(P150:P164)</f>
        <v>0</v>
      </c>
      <c r="Q149" s="160"/>
      <c r="R149" s="161">
        <f>SUM(R150:R164)</f>
        <v>0.167605</v>
      </c>
      <c r="S149" s="160"/>
      <c r="T149" s="162">
        <f>SUM(T150:T164)</f>
        <v>0</v>
      </c>
      <c r="AR149" s="163" t="s">
        <v>77</v>
      </c>
      <c r="AT149" s="164" t="s">
        <v>68</v>
      </c>
      <c r="AU149" s="164" t="s">
        <v>77</v>
      </c>
      <c r="AY149" s="163" t="s">
        <v>117</v>
      </c>
      <c r="BK149" s="165">
        <f>SUM(BK150:BK164)</f>
        <v>0</v>
      </c>
    </row>
    <row r="150" spans="2:65" s="1" customFormat="1" ht="16.5" customHeight="1">
      <c r="B150" s="31"/>
      <c r="C150" s="168" t="s">
        <v>253</v>
      </c>
      <c r="D150" s="168" t="s">
        <v>119</v>
      </c>
      <c r="E150" s="169" t="s">
        <v>254</v>
      </c>
      <c r="F150" s="170" t="s">
        <v>255</v>
      </c>
      <c r="G150" s="171" t="s">
        <v>236</v>
      </c>
      <c r="H150" s="172">
        <v>60</v>
      </c>
      <c r="I150" s="173"/>
      <c r="J150" s="172">
        <f>ROUND(I150*H150,2)</f>
        <v>0</v>
      </c>
      <c r="K150" s="170" t="s">
        <v>1</v>
      </c>
      <c r="L150" s="35"/>
      <c r="M150" s="174" t="s">
        <v>1</v>
      </c>
      <c r="N150" s="175" t="s">
        <v>40</v>
      </c>
      <c r="O150" s="57"/>
      <c r="P150" s="176">
        <f>O150*H150</f>
        <v>0</v>
      </c>
      <c r="Q150" s="176">
        <v>4.8999999999999998E-4</v>
      </c>
      <c r="R150" s="176">
        <f>Q150*H150</f>
        <v>2.9399999999999999E-2</v>
      </c>
      <c r="S150" s="176">
        <v>0</v>
      </c>
      <c r="T150" s="177">
        <f>S150*H150</f>
        <v>0</v>
      </c>
      <c r="AR150" s="14" t="s">
        <v>124</v>
      </c>
      <c r="AT150" s="14" t="s">
        <v>119</v>
      </c>
      <c r="AU150" s="14" t="s">
        <v>79</v>
      </c>
      <c r="AY150" s="14" t="s">
        <v>117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4" t="s">
        <v>77</v>
      </c>
      <c r="BK150" s="178">
        <f>ROUND(I150*H150,2)</f>
        <v>0</v>
      </c>
      <c r="BL150" s="14" t="s">
        <v>124</v>
      </c>
      <c r="BM150" s="14" t="s">
        <v>256</v>
      </c>
    </row>
    <row r="151" spans="2:65" s="1" customFormat="1" ht="16.5" customHeight="1">
      <c r="B151" s="31"/>
      <c r="C151" s="168" t="s">
        <v>257</v>
      </c>
      <c r="D151" s="168" t="s">
        <v>119</v>
      </c>
      <c r="E151" s="169" t="s">
        <v>258</v>
      </c>
      <c r="F151" s="170" t="s">
        <v>259</v>
      </c>
      <c r="G151" s="171" t="s">
        <v>143</v>
      </c>
      <c r="H151" s="172">
        <v>18</v>
      </c>
      <c r="I151" s="173"/>
      <c r="J151" s="172">
        <f>ROUND(I151*H151,2)</f>
        <v>0</v>
      </c>
      <c r="K151" s="170" t="s">
        <v>123</v>
      </c>
      <c r="L151" s="35"/>
      <c r="M151" s="174" t="s">
        <v>1</v>
      </c>
      <c r="N151" s="175" t="s">
        <v>40</v>
      </c>
      <c r="O151" s="57"/>
      <c r="P151" s="176">
        <f>O151*H151</f>
        <v>0</v>
      </c>
      <c r="Q151" s="176">
        <v>0</v>
      </c>
      <c r="R151" s="176">
        <f>Q151*H151</f>
        <v>0</v>
      </c>
      <c r="S151" s="176">
        <v>0</v>
      </c>
      <c r="T151" s="177">
        <f>S151*H151</f>
        <v>0</v>
      </c>
      <c r="AR151" s="14" t="s">
        <v>124</v>
      </c>
      <c r="AT151" s="14" t="s">
        <v>119</v>
      </c>
      <c r="AU151" s="14" t="s">
        <v>79</v>
      </c>
      <c r="AY151" s="14" t="s">
        <v>117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14" t="s">
        <v>77</v>
      </c>
      <c r="BK151" s="178">
        <f>ROUND(I151*H151,2)</f>
        <v>0</v>
      </c>
      <c r="BL151" s="14" t="s">
        <v>124</v>
      </c>
      <c r="BM151" s="14" t="s">
        <v>260</v>
      </c>
    </row>
    <row r="152" spans="2:65" s="12" customFormat="1">
      <c r="B152" s="191"/>
      <c r="C152" s="192"/>
      <c r="D152" s="181" t="s">
        <v>145</v>
      </c>
      <c r="E152" s="193" t="s">
        <v>1</v>
      </c>
      <c r="F152" s="194" t="s">
        <v>261</v>
      </c>
      <c r="G152" s="192"/>
      <c r="H152" s="193" t="s">
        <v>1</v>
      </c>
      <c r="I152" s="195"/>
      <c r="J152" s="192"/>
      <c r="K152" s="192"/>
      <c r="L152" s="196"/>
      <c r="M152" s="197"/>
      <c r="N152" s="198"/>
      <c r="O152" s="198"/>
      <c r="P152" s="198"/>
      <c r="Q152" s="198"/>
      <c r="R152" s="198"/>
      <c r="S152" s="198"/>
      <c r="T152" s="199"/>
      <c r="AT152" s="200" t="s">
        <v>145</v>
      </c>
      <c r="AU152" s="200" t="s">
        <v>79</v>
      </c>
      <c r="AV152" s="12" t="s">
        <v>77</v>
      </c>
      <c r="AW152" s="12" t="s">
        <v>31</v>
      </c>
      <c r="AX152" s="12" t="s">
        <v>69</v>
      </c>
      <c r="AY152" s="200" t="s">
        <v>117</v>
      </c>
    </row>
    <row r="153" spans="2:65" s="11" customFormat="1">
      <c r="B153" s="179"/>
      <c r="C153" s="180"/>
      <c r="D153" s="181" t="s">
        <v>145</v>
      </c>
      <c r="E153" s="182" t="s">
        <v>1</v>
      </c>
      <c r="F153" s="183" t="s">
        <v>262</v>
      </c>
      <c r="G153" s="180"/>
      <c r="H153" s="184">
        <v>18</v>
      </c>
      <c r="I153" s="185"/>
      <c r="J153" s="180"/>
      <c r="K153" s="180"/>
      <c r="L153" s="186"/>
      <c r="M153" s="187"/>
      <c r="N153" s="188"/>
      <c r="O153" s="188"/>
      <c r="P153" s="188"/>
      <c r="Q153" s="188"/>
      <c r="R153" s="188"/>
      <c r="S153" s="188"/>
      <c r="T153" s="189"/>
      <c r="AT153" s="190" t="s">
        <v>145</v>
      </c>
      <c r="AU153" s="190" t="s">
        <v>79</v>
      </c>
      <c r="AV153" s="11" t="s">
        <v>79</v>
      </c>
      <c r="AW153" s="11" t="s">
        <v>31</v>
      </c>
      <c r="AX153" s="11" t="s">
        <v>77</v>
      </c>
      <c r="AY153" s="190" t="s">
        <v>117</v>
      </c>
    </row>
    <row r="154" spans="2:65" s="1" customFormat="1" ht="16.5" customHeight="1">
      <c r="B154" s="31"/>
      <c r="C154" s="168" t="s">
        <v>263</v>
      </c>
      <c r="D154" s="168" t="s">
        <v>119</v>
      </c>
      <c r="E154" s="169" t="s">
        <v>264</v>
      </c>
      <c r="F154" s="170" t="s">
        <v>265</v>
      </c>
      <c r="G154" s="171" t="s">
        <v>143</v>
      </c>
      <c r="H154" s="172">
        <v>12</v>
      </c>
      <c r="I154" s="173"/>
      <c r="J154" s="172">
        <f>ROUND(I154*H154,2)</f>
        <v>0</v>
      </c>
      <c r="K154" s="170" t="s">
        <v>123</v>
      </c>
      <c r="L154" s="35"/>
      <c r="M154" s="174" t="s">
        <v>1</v>
      </c>
      <c r="N154" s="175" t="s">
        <v>40</v>
      </c>
      <c r="O154" s="57"/>
      <c r="P154" s="176">
        <f>O154*H154</f>
        <v>0</v>
      </c>
      <c r="Q154" s="176">
        <v>0</v>
      </c>
      <c r="R154" s="176">
        <f>Q154*H154</f>
        <v>0</v>
      </c>
      <c r="S154" s="176">
        <v>0</v>
      </c>
      <c r="T154" s="177">
        <f>S154*H154</f>
        <v>0</v>
      </c>
      <c r="AR154" s="14" t="s">
        <v>124</v>
      </c>
      <c r="AT154" s="14" t="s">
        <v>119</v>
      </c>
      <c r="AU154" s="14" t="s">
        <v>79</v>
      </c>
      <c r="AY154" s="14" t="s">
        <v>117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14" t="s">
        <v>77</v>
      </c>
      <c r="BK154" s="178">
        <f>ROUND(I154*H154,2)</f>
        <v>0</v>
      </c>
      <c r="BL154" s="14" t="s">
        <v>124</v>
      </c>
      <c r="BM154" s="14" t="s">
        <v>266</v>
      </c>
    </row>
    <row r="155" spans="2:65" s="12" customFormat="1">
      <c r="B155" s="191"/>
      <c r="C155" s="192"/>
      <c r="D155" s="181" t="s">
        <v>145</v>
      </c>
      <c r="E155" s="193" t="s">
        <v>1</v>
      </c>
      <c r="F155" s="194" t="s">
        <v>267</v>
      </c>
      <c r="G155" s="192"/>
      <c r="H155" s="193" t="s">
        <v>1</v>
      </c>
      <c r="I155" s="195"/>
      <c r="J155" s="192"/>
      <c r="K155" s="192"/>
      <c r="L155" s="196"/>
      <c r="M155" s="197"/>
      <c r="N155" s="198"/>
      <c r="O155" s="198"/>
      <c r="P155" s="198"/>
      <c r="Q155" s="198"/>
      <c r="R155" s="198"/>
      <c r="S155" s="198"/>
      <c r="T155" s="199"/>
      <c r="AT155" s="200" t="s">
        <v>145</v>
      </c>
      <c r="AU155" s="200" t="s">
        <v>79</v>
      </c>
      <c r="AV155" s="12" t="s">
        <v>77</v>
      </c>
      <c r="AW155" s="12" t="s">
        <v>31</v>
      </c>
      <c r="AX155" s="12" t="s">
        <v>69</v>
      </c>
      <c r="AY155" s="200" t="s">
        <v>117</v>
      </c>
    </row>
    <row r="156" spans="2:65" s="11" customFormat="1">
      <c r="B156" s="179"/>
      <c r="C156" s="180"/>
      <c r="D156" s="181" t="s">
        <v>145</v>
      </c>
      <c r="E156" s="182" t="s">
        <v>1</v>
      </c>
      <c r="F156" s="183" t="s">
        <v>152</v>
      </c>
      <c r="G156" s="180"/>
      <c r="H156" s="184">
        <v>12</v>
      </c>
      <c r="I156" s="185"/>
      <c r="J156" s="180"/>
      <c r="K156" s="180"/>
      <c r="L156" s="186"/>
      <c r="M156" s="187"/>
      <c r="N156" s="188"/>
      <c r="O156" s="188"/>
      <c r="P156" s="188"/>
      <c r="Q156" s="188"/>
      <c r="R156" s="188"/>
      <c r="S156" s="188"/>
      <c r="T156" s="189"/>
      <c r="AT156" s="190" t="s">
        <v>145</v>
      </c>
      <c r="AU156" s="190" t="s">
        <v>79</v>
      </c>
      <c r="AV156" s="11" t="s">
        <v>79</v>
      </c>
      <c r="AW156" s="11" t="s">
        <v>31</v>
      </c>
      <c r="AX156" s="11" t="s">
        <v>77</v>
      </c>
      <c r="AY156" s="190" t="s">
        <v>117</v>
      </c>
    </row>
    <row r="157" spans="2:65" s="1" customFormat="1" ht="16.5" customHeight="1">
      <c r="B157" s="31"/>
      <c r="C157" s="168" t="s">
        <v>268</v>
      </c>
      <c r="D157" s="168" t="s">
        <v>119</v>
      </c>
      <c r="E157" s="169" t="s">
        <v>269</v>
      </c>
      <c r="F157" s="170" t="s">
        <v>270</v>
      </c>
      <c r="G157" s="171" t="s">
        <v>143</v>
      </c>
      <c r="H157" s="172">
        <v>12</v>
      </c>
      <c r="I157" s="173"/>
      <c r="J157" s="172">
        <f>ROUND(I157*H157,2)</f>
        <v>0</v>
      </c>
      <c r="K157" s="170" t="s">
        <v>123</v>
      </c>
      <c r="L157" s="35"/>
      <c r="M157" s="174" t="s">
        <v>1</v>
      </c>
      <c r="N157" s="175" t="s">
        <v>40</v>
      </c>
      <c r="O157" s="57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AR157" s="14" t="s">
        <v>124</v>
      </c>
      <c r="AT157" s="14" t="s">
        <v>119</v>
      </c>
      <c r="AU157" s="14" t="s">
        <v>79</v>
      </c>
      <c r="AY157" s="14" t="s">
        <v>117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14" t="s">
        <v>77</v>
      </c>
      <c r="BK157" s="178">
        <f>ROUND(I157*H157,2)</f>
        <v>0</v>
      </c>
      <c r="BL157" s="14" t="s">
        <v>124</v>
      </c>
      <c r="BM157" s="14" t="s">
        <v>271</v>
      </c>
    </row>
    <row r="158" spans="2:65" s="12" customFormat="1">
      <c r="B158" s="191"/>
      <c r="C158" s="192"/>
      <c r="D158" s="181" t="s">
        <v>145</v>
      </c>
      <c r="E158" s="193" t="s">
        <v>1</v>
      </c>
      <c r="F158" s="194" t="s">
        <v>261</v>
      </c>
      <c r="G158" s="192"/>
      <c r="H158" s="193" t="s">
        <v>1</v>
      </c>
      <c r="I158" s="195"/>
      <c r="J158" s="192"/>
      <c r="K158" s="192"/>
      <c r="L158" s="196"/>
      <c r="M158" s="197"/>
      <c r="N158" s="198"/>
      <c r="O158" s="198"/>
      <c r="P158" s="198"/>
      <c r="Q158" s="198"/>
      <c r="R158" s="198"/>
      <c r="S158" s="198"/>
      <c r="T158" s="199"/>
      <c r="AT158" s="200" t="s">
        <v>145</v>
      </c>
      <c r="AU158" s="200" t="s">
        <v>79</v>
      </c>
      <c r="AV158" s="12" t="s">
        <v>77</v>
      </c>
      <c r="AW158" s="12" t="s">
        <v>31</v>
      </c>
      <c r="AX158" s="12" t="s">
        <v>69</v>
      </c>
      <c r="AY158" s="200" t="s">
        <v>117</v>
      </c>
    </row>
    <row r="159" spans="2:65" s="11" customFormat="1">
      <c r="B159" s="179"/>
      <c r="C159" s="180"/>
      <c r="D159" s="181" t="s">
        <v>145</v>
      </c>
      <c r="E159" s="182" t="s">
        <v>1</v>
      </c>
      <c r="F159" s="183" t="s">
        <v>272</v>
      </c>
      <c r="G159" s="180"/>
      <c r="H159" s="184">
        <v>12</v>
      </c>
      <c r="I159" s="185"/>
      <c r="J159" s="180"/>
      <c r="K159" s="180"/>
      <c r="L159" s="186"/>
      <c r="M159" s="187"/>
      <c r="N159" s="188"/>
      <c r="O159" s="188"/>
      <c r="P159" s="188"/>
      <c r="Q159" s="188"/>
      <c r="R159" s="188"/>
      <c r="S159" s="188"/>
      <c r="T159" s="189"/>
      <c r="AT159" s="190" t="s">
        <v>145</v>
      </c>
      <c r="AU159" s="190" t="s">
        <v>79</v>
      </c>
      <c r="AV159" s="11" t="s">
        <v>79</v>
      </c>
      <c r="AW159" s="11" t="s">
        <v>31</v>
      </c>
      <c r="AX159" s="11" t="s">
        <v>77</v>
      </c>
      <c r="AY159" s="190" t="s">
        <v>117</v>
      </c>
    </row>
    <row r="160" spans="2:65" s="1" customFormat="1" ht="16.5" customHeight="1">
      <c r="B160" s="31"/>
      <c r="C160" s="168" t="s">
        <v>273</v>
      </c>
      <c r="D160" s="168" t="s">
        <v>119</v>
      </c>
      <c r="E160" s="169" t="s">
        <v>274</v>
      </c>
      <c r="F160" s="170" t="s">
        <v>275</v>
      </c>
      <c r="G160" s="171" t="s">
        <v>187</v>
      </c>
      <c r="H160" s="172">
        <v>211</v>
      </c>
      <c r="I160" s="173"/>
      <c r="J160" s="172">
        <f>ROUND(I160*H160,2)</f>
        <v>0</v>
      </c>
      <c r="K160" s="170" t="s">
        <v>123</v>
      </c>
      <c r="L160" s="35"/>
      <c r="M160" s="174" t="s">
        <v>1</v>
      </c>
      <c r="N160" s="175" t="s">
        <v>40</v>
      </c>
      <c r="O160" s="57"/>
      <c r="P160" s="176">
        <f>O160*H160</f>
        <v>0</v>
      </c>
      <c r="Q160" s="176">
        <v>3.1E-4</v>
      </c>
      <c r="R160" s="176">
        <f>Q160*H160</f>
        <v>6.5409999999999996E-2</v>
      </c>
      <c r="S160" s="176">
        <v>0</v>
      </c>
      <c r="T160" s="177">
        <f>S160*H160</f>
        <v>0</v>
      </c>
      <c r="AR160" s="14" t="s">
        <v>124</v>
      </c>
      <c r="AT160" s="14" t="s">
        <v>119</v>
      </c>
      <c r="AU160" s="14" t="s">
        <v>79</v>
      </c>
      <c r="AY160" s="14" t="s">
        <v>117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14" t="s">
        <v>77</v>
      </c>
      <c r="BK160" s="178">
        <f>ROUND(I160*H160,2)</f>
        <v>0</v>
      </c>
      <c r="BL160" s="14" t="s">
        <v>124</v>
      </c>
      <c r="BM160" s="14" t="s">
        <v>276</v>
      </c>
    </row>
    <row r="161" spans="2:65" s="12" customFormat="1">
      <c r="B161" s="191"/>
      <c r="C161" s="192"/>
      <c r="D161" s="181" t="s">
        <v>145</v>
      </c>
      <c r="E161" s="193" t="s">
        <v>1</v>
      </c>
      <c r="F161" s="194" t="s">
        <v>277</v>
      </c>
      <c r="G161" s="192"/>
      <c r="H161" s="193" t="s">
        <v>1</v>
      </c>
      <c r="I161" s="195"/>
      <c r="J161" s="192"/>
      <c r="K161" s="192"/>
      <c r="L161" s="196"/>
      <c r="M161" s="197"/>
      <c r="N161" s="198"/>
      <c r="O161" s="198"/>
      <c r="P161" s="198"/>
      <c r="Q161" s="198"/>
      <c r="R161" s="198"/>
      <c r="S161" s="198"/>
      <c r="T161" s="199"/>
      <c r="AT161" s="200" t="s">
        <v>145</v>
      </c>
      <c r="AU161" s="200" t="s">
        <v>79</v>
      </c>
      <c r="AV161" s="12" t="s">
        <v>77</v>
      </c>
      <c r="AW161" s="12" t="s">
        <v>31</v>
      </c>
      <c r="AX161" s="12" t="s">
        <v>69</v>
      </c>
      <c r="AY161" s="200" t="s">
        <v>117</v>
      </c>
    </row>
    <row r="162" spans="2:65" s="11" customFormat="1">
      <c r="B162" s="179"/>
      <c r="C162" s="180"/>
      <c r="D162" s="181" t="s">
        <v>145</v>
      </c>
      <c r="E162" s="182" t="s">
        <v>1</v>
      </c>
      <c r="F162" s="183" t="s">
        <v>278</v>
      </c>
      <c r="G162" s="180"/>
      <c r="H162" s="184">
        <v>211</v>
      </c>
      <c r="I162" s="185"/>
      <c r="J162" s="180"/>
      <c r="K162" s="180"/>
      <c r="L162" s="186"/>
      <c r="M162" s="187"/>
      <c r="N162" s="188"/>
      <c r="O162" s="188"/>
      <c r="P162" s="188"/>
      <c r="Q162" s="188"/>
      <c r="R162" s="188"/>
      <c r="S162" s="188"/>
      <c r="T162" s="189"/>
      <c r="AT162" s="190" t="s">
        <v>145</v>
      </c>
      <c r="AU162" s="190" t="s">
        <v>79</v>
      </c>
      <c r="AV162" s="11" t="s">
        <v>79</v>
      </c>
      <c r="AW162" s="11" t="s">
        <v>31</v>
      </c>
      <c r="AX162" s="11" t="s">
        <v>77</v>
      </c>
      <c r="AY162" s="190" t="s">
        <v>117</v>
      </c>
    </row>
    <row r="163" spans="2:65" s="1" customFormat="1" ht="16.5" customHeight="1">
      <c r="B163" s="31"/>
      <c r="C163" s="201" t="s">
        <v>279</v>
      </c>
      <c r="D163" s="201" t="s">
        <v>202</v>
      </c>
      <c r="E163" s="202" t="s">
        <v>280</v>
      </c>
      <c r="F163" s="203" t="s">
        <v>281</v>
      </c>
      <c r="G163" s="204" t="s">
        <v>187</v>
      </c>
      <c r="H163" s="205">
        <v>242.65</v>
      </c>
      <c r="I163" s="206"/>
      <c r="J163" s="205">
        <f>ROUND(I163*H163,2)</f>
        <v>0</v>
      </c>
      <c r="K163" s="203" t="s">
        <v>123</v>
      </c>
      <c r="L163" s="207"/>
      <c r="M163" s="208" t="s">
        <v>1</v>
      </c>
      <c r="N163" s="209" t="s">
        <v>40</v>
      </c>
      <c r="O163" s="57"/>
      <c r="P163" s="176">
        <f>O163*H163</f>
        <v>0</v>
      </c>
      <c r="Q163" s="176">
        <v>2.9999999999999997E-4</v>
      </c>
      <c r="R163" s="176">
        <f>Q163*H163</f>
        <v>7.2794999999999999E-2</v>
      </c>
      <c r="S163" s="176">
        <v>0</v>
      </c>
      <c r="T163" s="177">
        <f>S163*H163</f>
        <v>0</v>
      </c>
      <c r="AR163" s="14" t="s">
        <v>153</v>
      </c>
      <c r="AT163" s="14" t="s">
        <v>202</v>
      </c>
      <c r="AU163" s="14" t="s">
        <v>79</v>
      </c>
      <c r="AY163" s="14" t="s">
        <v>117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14" t="s">
        <v>77</v>
      </c>
      <c r="BK163" s="178">
        <f>ROUND(I163*H163,2)</f>
        <v>0</v>
      </c>
      <c r="BL163" s="14" t="s">
        <v>124</v>
      </c>
      <c r="BM163" s="14" t="s">
        <v>282</v>
      </c>
    </row>
    <row r="164" spans="2:65" s="11" customFormat="1">
      <c r="B164" s="179"/>
      <c r="C164" s="180"/>
      <c r="D164" s="181" t="s">
        <v>145</v>
      </c>
      <c r="E164" s="182" t="s">
        <v>1</v>
      </c>
      <c r="F164" s="183" t="s">
        <v>283</v>
      </c>
      <c r="G164" s="180"/>
      <c r="H164" s="184">
        <v>242.65</v>
      </c>
      <c r="I164" s="185"/>
      <c r="J164" s="180"/>
      <c r="K164" s="180"/>
      <c r="L164" s="186"/>
      <c r="M164" s="187"/>
      <c r="N164" s="188"/>
      <c r="O164" s="188"/>
      <c r="P164" s="188"/>
      <c r="Q164" s="188"/>
      <c r="R164" s="188"/>
      <c r="S164" s="188"/>
      <c r="T164" s="189"/>
      <c r="AT164" s="190" t="s">
        <v>145</v>
      </c>
      <c r="AU164" s="190" t="s">
        <v>79</v>
      </c>
      <c r="AV164" s="11" t="s">
        <v>79</v>
      </c>
      <c r="AW164" s="11" t="s">
        <v>31</v>
      </c>
      <c r="AX164" s="11" t="s">
        <v>77</v>
      </c>
      <c r="AY164" s="190" t="s">
        <v>117</v>
      </c>
    </row>
    <row r="165" spans="2:65" s="10" customFormat="1" ht="22.9" customHeight="1">
      <c r="B165" s="152"/>
      <c r="C165" s="153"/>
      <c r="D165" s="154" t="s">
        <v>68</v>
      </c>
      <c r="E165" s="166" t="s">
        <v>136</v>
      </c>
      <c r="F165" s="166" t="s">
        <v>284</v>
      </c>
      <c r="G165" s="153"/>
      <c r="H165" s="153"/>
      <c r="I165" s="156"/>
      <c r="J165" s="167">
        <f>BK165</f>
        <v>0</v>
      </c>
      <c r="K165" s="153"/>
      <c r="L165" s="158"/>
      <c r="M165" s="159"/>
      <c r="N165" s="160"/>
      <c r="O165" s="160"/>
      <c r="P165" s="161">
        <f>SUM(P166:P170)</f>
        <v>0</v>
      </c>
      <c r="Q165" s="160"/>
      <c r="R165" s="161">
        <f>SUM(R166:R170)</f>
        <v>18.776400000000002</v>
      </c>
      <c r="S165" s="160"/>
      <c r="T165" s="162">
        <f>SUM(T166:T170)</f>
        <v>0</v>
      </c>
      <c r="AR165" s="163" t="s">
        <v>77</v>
      </c>
      <c r="AT165" s="164" t="s">
        <v>68</v>
      </c>
      <c r="AU165" s="164" t="s">
        <v>77</v>
      </c>
      <c r="AY165" s="163" t="s">
        <v>117</v>
      </c>
      <c r="BK165" s="165">
        <f>SUM(BK166:BK170)</f>
        <v>0</v>
      </c>
    </row>
    <row r="166" spans="2:65" s="1" customFormat="1" ht="16.5" customHeight="1">
      <c r="B166" s="31"/>
      <c r="C166" s="168" t="s">
        <v>285</v>
      </c>
      <c r="D166" s="168" t="s">
        <v>119</v>
      </c>
      <c r="E166" s="169" t="s">
        <v>286</v>
      </c>
      <c r="F166" s="170" t="s">
        <v>287</v>
      </c>
      <c r="G166" s="171" t="s">
        <v>187</v>
      </c>
      <c r="H166" s="172">
        <v>10</v>
      </c>
      <c r="I166" s="173"/>
      <c r="J166" s="172">
        <f>ROUND(I166*H166,2)</f>
        <v>0</v>
      </c>
      <c r="K166" s="170" t="s">
        <v>123</v>
      </c>
      <c r="L166" s="35"/>
      <c r="M166" s="174" t="s">
        <v>1</v>
      </c>
      <c r="N166" s="175" t="s">
        <v>40</v>
      </c>
      <c r="O166" s="57"/>
      <c r="P166" s="176">
        <f>O166*H166</f>
        <v>0</v>
      </c>
      <c r="Q166" s="176">
        <v>0.61404000000000003</v>
      </c>
      <c r="R166" s="176">
        <f>Q166*H166</f>
        <v>6.1404000000000005</v>
      </c>
      <c r="S166" s="176">
        <v>0</v>
      </c>
      <c r="T166" s="177">
        <f>S166*H166</f>
        <v>0</v>
      </c>
      <c r="AR166" s="14" t="s">
        <v>124</v>
      </c>
      <c r="AT166" s="14" t="s">
        <v>119</v>
      </c>
      <c r="AU166" s="14" t="s">
        <v>79</v>
      </c>
      <c r="AY166" s="14" t="s">
        <v>117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14" t="s">
        <v>77</v>
      </c>
      <c r="BK166" s="178">
        <f>ROUND(I166*H166,2)</f>
        <v>0</v>
      </c>
      <c r="BL166" s="14" t="s">
        <v>124</v>
      </c>
      <c r="BM166" s="14" t="s">
        <v>288</v>
      </c>
    </row>
    <row r="167" spans="2:65" s="12" customFormat="1">
      <c r="B167" s="191"/>
      <c r="C167" s="192"/>
      <c r="D167" s="181" t="s">
        <v>145</v>
      </c>
      <c r="E167" s="193" t="s">
        <v>1</v>
      </c>
      <c r="F167" s="194" t="s">
        <v>289</v>
      </c>
      <c r="G167" s="192"/>
      <c r="H167" s="193" t="s">
        <v>1</v>
      </c>
      <c r="I167" s="195"/>
      <c r="J167" s="192"/>
      <c r="K167" s="192"/>
      <c r="L167" s="196"/>
      <c r="M167" s="197"/>
      <c r="N167" s="198"/>
      <c r="O167" s="198"/>
      <c r="P167" s="198"/>
      <c r="Q167" s="198"/>
      <c r="R167" s="198"/>
      <c r="S167" s="198"/>
      <c r="T167" s="199"/>
      <c r="AT167" s="200" t="s">
        <v>145</v>
      </c>
      <c r="AU167" s="200" t="s">
        <v>79</v>
      </c>
      <c r="AV167" s="12" t="s">
        <v>77</v>
      </c>
      <c r="AW167" s="12" t="s">
        <v>31</v>
      </c>
      <c r="AX167" s="12" t="s">
        <v>69</v>
      </c>
      <c r="AY167" s="200" t="s">
        <v>117</v>
      </c>
    </row>
    <row r="168" spans="2:65" s="11" customFormat="1">
      <c r="B168" s="179"/>
      <c r="C168" s="180"/>
      <c r="D168" s="181" t="s">
        <v>145</v>
      </c>
      <c r="E168" s="182" t="s">
        <v>1</v>
      </c>
      <c r="F168" s="183" t="s">
        <v>163</v>
      </c>
      <c r="G168" s="180"/>
      <c r="H168" s="184">
        <v>10</v>
      </c>
      <c r="I168" s="185"/>
      <c r="J168" s="180"/>
      <c r="K168" s="180"/>
      <c r="L168" s="186"/>
      <c r="M168" s="187"/>
      <c r="N168" s="188"/>
      <c r="O168" s="188"/>
      <c r="P168" s="188"/>
      <c r="Q168" s="188"/>
      <c r="R168" s="188"/>
      <c r="S168" s="188"/>
      <c r="T168" s="189"/>
      <c r="AT168" s="190" t="s">
        <v>145</v>
      </c>
      <c r="AU168" s="190" t="s">
        <v>79</v>
      </c>
      <c r="AV168" s="11" t="s">
        <v>79</v>
      </c>
      <c r="AW168" s="11" t="s">
        <v>31</v>
      </c>
      <c r="AX168" s="11" t="s">
        <v>77</v>
      </c>
      <c r="AY168" s="190" t="s">
        <v>117</v>
      </c>
    </row>
    <row r="169" spans="2:65" s="1" customFormat="1" ht="16.5" customHeight="1">
      <c r="B169" s="31"/>
      <c r="C169" s="168" t="s">
        <v>290</v>
      </c>
      <c r="D169" s="168" t="s">
        <v>119</v>
      </c>
      <c r="E169" s="169" t="s">
        <v>291</v>
      </c>
      <c r="F169" s="170" t="s">
        <v>292</v>
      </c>
      <c r="G169" s="171" t="s">
        <v>187</v>
      </c>
      <c r="H169" s="172">
        <v>39</v>
      </c>
      <c r="I169" s="173"/>
      <c r="J169" s="172">
        <f>ROUND(I169*H169,2)</f>
        <v>0</v>
      </c>
      <c r="K169" s="170" t="s">
        <v>123</v>
      </c>
      <c r="L169" s="35"/>
      <c r="M169" s="174" t="s">
        <v>1</v>
      </c>
      <c r="N169" s="175" t="s">
        <v>40</v>
      </c>
      <c r="O169" s="57"/>
      <c r="P169" s="176">
        <f>O169*H169</f>
        <v>0</v>
      </c>
      <c r="Q169" s="176">
        <v>0.32400000000000001</v>
      </c>
      <c r="R169" s="176">
        <f>Q169*H169</f>
        <v>12.636000000000001</v>
      </c>
      <c r="S169" s="176">
        <v>0</v>
      </c>
      <c r="T169" s="177">
        <f>S169*H169</f>
        <v>0</v>
      </c>
      <c r="AR169" s="14" t="s">
        <v>124</v>
      </c>
      <c r="AT169" s="14" t="s">
        <v>119</v>
      </c>
      <c r="AU169" s="14" t="s">
        <v>79</v>
      </c>
      <c r="AY169" s="14" t="s">
        <v>117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14" t="s">
        <v>77</v>
      </c>
      <c r="BK169" s="178">
        <f>ROUND(I169*H169,2)</f>
        <v>0</v>
      </c>
      <c r="BL169" s="14" t="s">
        <v>124</v>
      </c>
      <c r="BM169" s="14" t="s">
        <v>293</v>
      </c>
    </row>
    <row r="170" spans="2:65" s="11" customFormat="1">
      <c r="B170" s="179"/>
      <c r="C170" s="180"/>
      <c r="D170" s="181" t="s">
        <v>145</v>
      </c>
      <c r="E170" s="182" t="s">
        <v>1</v>
      </c>
      <c r="F170" s="183" t="s">
        <v>294</v>
      </c>
      <c r="G170" s="180"/>
      <c r="H170" s="184">
        <v>39</v>
      </c>
      <c r="I170" s="185"/>
      <c r="J170" s="180"/>
      <c r="K170" s="180"/>
      <c r="L170" s="186"/>
      <c r="M170" s="187"/>
      <c r="N170" s="188"/>
      <c r="O170" s="188"/>
      <c r="P170" s="188"/>
      <c r="Q170" s="188"/>
      <c r="R170" s="188"/>
      <c r="S170" s="188"/>
      <c r="T170" s="189"/>
      <c r="AT170" s="190" t="s">
        <v>145</v>
      </c>
      <c r="AU170" s="190" t="s">
        <v>79</v>
      </c>
      <c r="AV170" s="11" t="s">
        <v>79</v>
      </c>
      <c r="AW170" s="11" t="s">
        <v>31</v>
      </c>
      <c r="AX170" s="11" t="s">
        <v>77</v>
      </c>
      <c r="AY170" s="190" t="s">
        <v>117</v>
      </c>
    </row>
    <row r="171" spans="2:65" s="10" customFormat="1" ht="22.9" customHeight="1">
      <c r="B171" s="152"/>
      <c r="C171" s="153"/>
      <c r="D171" s="154" t="s">
        <v>68</v>
      </c>
      <c r="E171" s="166" t="s">
        <v>295</v>
      </c>
      <c r="F171" s="166" t="s">
        <v>296</v>
      </c>
      <c r="G171" s="153"/>
      <c r="H171" s="153"/>
      <c r="I171" s="156"/>
      <c r="J171" s="167">
        <f>BK171</f>
        <v>0</v>
      </c>
      <c r="K171" s="153"/>
      <c r="L171" s="158"/>
      <c r="M171" s="159"/>
      <c r="N171" s="160"/>
      <c r="O171" s="160"/>
      <c r="P171" s="161">
        <f>SUM(P172:P176)</f>
        <v>0</v>
      </c>
      <c r="Q171" s="160"/>
      <c r="R171" s="161">
        <f>SUM(R172:R176)</f>
        <v>0</v>
      </c>
      <c r="S171" s="160"/>
      <c r="T171" s="162">
        <f>SUM(T172:T176)</f>
        <v>0</v>
      </c>
      <c r="AR171" s="163" t="s">
        <v>77</v>
      </c>
      <c r="AT171" s="164" t="s">
        <v>68</v>
      </c>
      <c r="AU171" s="164" t="s">
        <v>77</v>
      </c>
      <c r="AY171" s="163" t="s">
        <v>117</v>
      </c>
      <c r="BK171" s="165">
        <f>SUM(BK172:BK176)</f>
        <v>0</v>
      </c>
    </row>
    <row r="172" spans="2:65" s="1" customFormat="1" ht="16.5" customHeight="1">
      <c r="B172" s="31"/>
      <c r="C172" s="168" t="s">
        <v>297</v>
      </c>
      <c r="D172" s="168" t="s">
        <v>119</v>
      </c>
      <c r="E172" s="169" t="s">
        <v>298</v>
      </c>
      <c r="F172" s="170" t="s">
        <v>299</v>
      </c>
      <c r="G172" s="171" t="s">
        <v>187</v>
      </c>
      <c r="H172" s="172">
        <v>2364</v>
      </c>
      <c r="I172" s="173"/>
      <c r="J172" s="172">
        <f>ROUND(I172*H172,2)</f>
        <v>0</v>
      </c>
      <c r="K172" s="170" t="s">
        <v>123</v>
      </c>
      <c r="L172" s="35"/>
      <c r="M172" s="174" t="s">
        <v>1</v>
      </c>
      <c r="N172" s="175" t="s">
        <v>40</v>
      </c>
      <c r="O172" s="57"/>
      <c r="P172" s="176">
        <f>O172*H172</f>
        <v>0</v>
      </c>
      <c r="Q172" s="176">
        <v>0</v>
      </c>
      <c r="R172" s="176">
        <f>Q172*H172</f>
        <v>0</v>
      </c>
      <c r="S172" s="176">
        <v>0</v>
      </c>
      <c r="T172" s="177">
        <f>S172*H172</f>
        <v>0</v>
      </c>
      <c r="AR172" s="14" t="s">
        <v>124</v>
      </c>
      <c r="AT172" s="14" t="s">
        <v>119</v>
      </c>
      <c r="AU172" s="14" t="s">
        <v>79</v>
      </c>
      <c r="AY172" s="14" t="s">
        <v>117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14" t="s">
        <v>77</v>
      </c>
      <c r="BK172" s="178">
        <f>ROUND(I172*H172,2)</f>
        <v>0</v>
      </c>
      <c r="BL172" s="14" t="s">
        <v>124</v>
      </c>
      <c r="BM172" s="14" t="s">
        <v>300</v>
      </c>
    </row>
    <row r="173" spans="2:65" s="12" customFormat="1">
      <c r="B173" s="191"/>
      <c r="C173" s="192"/>
      <c r="D173" s="181" t="s">
        <v>145</v>
      </c>
      <c r="E173" s="193" t="s">
        <v>1</v>
      </c>
      <c r="F173" s="194" t="s">
        <v>301</v>
      </c>
      <c r="G173" s="192"/>
      <c r="H173" s="193" t="s">
        <v>1</v>
      </c>
      <c r="I173" s="195"/>
      <c r="J173" s="192"/>
      <c r="K173" s="192"/>
      <c r="L173" s="196"/>
      <c r="M173" s="197"/>
      <c r="N173" s="198"/>
      <c r="O173" s="198"/>
      <c r="P173" s="198"/>
      <c r="Q173" s="198"/>
      <c r="R173" s="198"/>
      <c r="S173" s="198"/>
      <c r="T173" s="199"/>
      <c r="AT173" s="200" t="s">
        <v>145</v>
      </c>
      <c r="AU173" s="200" t="s">
        <v>79</v>
      </c>
      <c r="AV173" s="12" t="s">
        <v>77</v>
      </c>
      <c r="AW173" s="12" t="s">
        <v>31</v>
      </c>
      <c r="AX173" s="12" t="s">
        <v>69</v>
      </c>
      <c r="AY173" s="200" t="s">
        <v>117</v>
      </c>
    </row>
    <row r="174" spans="2:65" s="11" customFormat="1">
      <c r="B174" s="179"/>
      <c r="C174" s="180"/>
      <c r="D174" s="181" t="s">
        <v>145</v>
      </c>
      <c r="E174" s="182" t="s">
        <v>1</v>
      </c>
      <c r="F174" s="183" t="s">
        <v>302</v>
      </c>
      <c r="G174" s="180"/>
      <c r="H174" s="184">
        <v>2364</v>
      </c>
      <c r="I174" s="185"/>
      <c r="J174" s="180"/>
      <c r="K174" s="180"/>
      <c r="L174" s="186"/>
      <c r="M174" s="187"/>
      <c r="N174" s="188"/>
      <c r="O174" s="188"/>
      <c r="P174" s="188"/>
      <c r="Q174" s="188"/>
      <c r="R174" s="188"/>
      <c r="S174" s="188"/>
      <c r="T174" s="189"/>
      <c r="AT174" s="190" t="s">
        <v>145</v>
      </c>
      <c r="AU174" s="190" t="s">
        <v>79</v>
      </c>
      <c r="AV174" s="11" t="s">
        <v>79</v>
      </c>
      <c r="AW174" s="11" t="s">
        <v>31</v>
      </c>
      <c r="AX174" s="11" t="s">
        <v>77</v>
      </c>
      <c r="AY174" s="190" t="s">
        <v>117</v>
      </c>
    </row>
    <row r="175" spans="2:65" s="1" customFormat="1" ht="16.5" customHeight="1">
      <c r="B175" s="31"/>
      <c r="C175" s="168" t="s">
        <v>303</v>
      </c>
      <c r="D175" s="168" t="s">
        <v>119</v>
      </c>
      <c r="E175" s="169" t="s">
        <v>304</v>
      </c>
      <c r="F175" s="170" t="s">
        <v>305</v>
      </c>
      <c r="G175" s="171" t="s">
        <v>187</v>
      </c>
      <c r="H175" s="172">
        <v>1182</v>
      </c>
      <c r="I175" s="173"/>
      <c r="J175" s="172">
        <f>ROUND(I175*H175,2)</f>
        <v>0</v>
      </c>
      <c r="K175" s="170" t="s">
        <v>123</v>
      </c>
      <c r="L175" s="35"/>
      <c r="M175" s="174" t="s">
        <v>1</v>
      </c>
      <c r="N175" s="175" t="s">
        <v>40</v>
      </c>
      <c r="O175" s="57"/>
      <c r="P175" s="176">
        <f>O175*H175</f>
        <v>0</v>
      </c>
      <c r="Q175" s="176">
        <v>0</v>
      </c>
      <c r="R175" s="176">
        <f>Q175*H175</f>
        <v>0</v>
      </c>
      <c r="S175" s="176">
        <v>0</v>
      </c>
      <c r="T175" s="177">
        <f>S175*H175</f>
        <v>0</v>
      </c>
      <c r="AR175" s="14" t="s">
        <v>124</v>
      </c>
      <c r="AT175" s="14" t="s">
        <v>119</v>
      </c>
      <c r="AU175" s="14" t="s">
        <v>79</v>
      </c>
      <c r="AY175" s="14" t="s">
        <v>117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14" t="s">
        <v>77</v>
      </c>
      <c r="BK175" s="178">
        <f>ROUND(I175*H175,2)</f>
        <v>0</v>
      </c>
      <c r="BL175" s="14" t="s">
        <v>124</v>
      </c>
      <c r="BM175" s="14" t="s">
        <v>306</v>
      </c>
    </row>
    <row r="176" spans="2:65" s="1" customFormat="1" ht="16.5" customHeight="1">
      <c r="B176" s="31"/>
      <c r="C176" s="168" t="s">
        <v>307</v>
      </c>
      <c r="D176" s="168" t="s">
        <v>119</v>
      </c>
      <c r="E176" s="169" t="s">
        <v>308</v>
      </c>
      <c r="F176" s="170" t="s">
        <v>309</v>
      </c>
      <c r="G176" s="171" t="s">
        <v>187</v>
      </c>
      <c r="H176" s="172">
        <v>1182</v>
      </c>
      <c r="I176" s="173"/>
      <c r="J176" s="172">
        <f>ROUND(I176*H176,2)</f>
        <v>0</v>
      </c>
      <c r="K176" s="170" t="s">
        <v>123</v>
      </c>
      <c r="L176" s="35"/>
      <c r="M176" s="174" t="s">
        <v>1</v>
      </c>
      <c r="N176" s="175" t="s">
        <v>40</v>
      </c>
      <c r="O176" s="57"/>
      <c r="P176" s="176">
        <f>O176*H176</f>
        <v>0</v>
      </c>
      <c r="Q176" s="176">
        <v>0</v>
      </c>
      <c r="R176" s="176">
        <f>Q176*H176</f>
        <v>0</v>
      </c>
      <c r="S176" s="176">
        <v>0</v>
      </c>
      <c r="T176" s="177">
        <f>S176*H176</f>
        <v>0</v>
      </c>
      <c r="AR176" s="14" t="s">
        <v>124</v>
      </c>
      <c r="AT176" s="14" t="s">
        <v>119</v>
      </c>
      <c r="AU176" s="14" t="s">
        <v>79</v>
      </c>
      <c r="AY176" s="14" t="s">
        <v>117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14" t="s">
        <v>77</v>
      </c>
      <c r="BK176" s="178">
        <f>ROUND(I176*H176,2)</f>
        <v>0</v>
      </c>
      <c r="BL176" s="14" t="s">
        <v>124</v>
      </c>
      <c r="BM176" s="14" t="s">
        <v>310</v>
      </c>
    </row>
    <row r="177" spans="2:65" s="10" customFormat="1" ht="22.9" customHeight="1">
      <c r="B177" s="152"/>
      <c r="C177" s="153"/>
      <c r="D177" s="154" t="s">
        <v>68</v>
      </c>
      <c r="E177" s="166" t="s">
        <v>311</v>
      </c>
      <c r="F177" s="166" t="s">
        <v>312</v>
      </c>
      <c r="G177" s="153"/>
      <c r="H177" s="153"/>
      <c r="I177" s="156"/>
      <c r="J177" s="167">
        <f>BK177</f>
        <v>0</v>
      </c>
      <c r="K177" s="153"/>
      <c r="L177" s="158"/>
      <c r="M177" s="159"/>
      <c r="N177" s="160"/>
      <c r="O177" s="160"/>
      <c r="P177" s="161">
        <f>SUM(P178:P200)</f>
        <v>0</v>
      </c>
      <c r="Q177" s="160"/>
      <c r="R177" s="161">
        <f>SUM(R178:R200)</f>
        <v>124.86376</v>
      </c>
      <c r="S177" s="160"/>
      <c r="T177" s="162">
        <f>SUM(T178:T200)</f>
        <v>0</v>
      </c>
      <c r="AR177" s="163" t="s">
        <v>77</v>
      </c>
      <c r="AT177" s="164" t="s">
        <v>68</v>
      </c>
      <c r="AU177" s="164" t="s">
        <v>77</v>
      </c>
      <c r="AY177" s="163" t="s">
        <v>117</v>
      </c>
      <c r="BK177" s="165">
        <f>SUM(BK178:BK200)</f>
        <v>0</v>
      </c>
    </row>
    <row r="178" spans="2:65" s="1" customFormat="1" ht="16.5" customHeight="1">
      <c r="B178" s="31"/>
      <c r="C178" s="168" t="s">
        <v>313</v>
      </c>
      <c r="D178" s="168" t="s">
        <v>119</v>
      </c>
      <c r="E178" s="169" t="s">
        <v>298</v>
      </c>
      <c r="F178" s="170" t="s">
        <v>299</v>
      </c>
      <c r="G178" s="171" t="s">
        <v>187</v>
      </c>
      <c r="H178" s="172">
        <v>476</v>
      </c>
      <c r="I178" s="173"/>
      <c r="J178" s="172">
        <f>ROUND(I178*H178,2)</f>
        <v>0</v>
      </c>
      <c r="K178" s="170" t="s">
        <v>123</v>
      </c>
      <c r="L178" s="35"/>
      <c r="M178" s="174" t="s">
        <v>1</v>
      </c>
      <c r="N178" s="175" t="s">
        <v>40</v>
      </c>
      <c r="O178" s="57"/>
      <c r="P178" s="176">
        <f>O178*H178</f>
        <v>0</v>
      </c>
      <c r="Q178" s="176">
        <v>0</v>
      </c>
      <c r="R178" s="176">
        <f>Q178*H178</f>
        <v>0</v>
      </c>
      <c r="S178" s="176">
        <v>0</v>
      </c>
      <c r="T178" s="177">
        <f>S178*H178</f>
        <v>0</v>
      </c>
      <c r="AR178" s="14" t="s">
        <v>124</v>
      </c>
      <c r="AT178" s="14" t="s">
        <v>119</v>
      </c>
      <c r="AU178" s="14" t="s">
        <v>79</v>
      </c>
      <c r="AY178" s="14" t="s">
        <v>117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14" t="s">
        <v>77</v>
      </c>
      <c r="BK178" s="178">
        <f>ROUND(I178*H178,2)</f>
        <v>0</v>
      </c>
      <c r="BL178" s="14" t="s">
        <v>124</v>
      </c>
      <c r="BM178" s="14" t="s">
        <v>314</v>
      </c>
    </row>
    <row r="179" spans="2:65" s="11" customFormat="1">
      <c r="B179" s="179"/>
      <c r="C179" s="180"/>
      <c r="D179" s="181" t="s">
        <v>145</v>
      </c>
      <c r="E179" s="182" t="s">
        <v>1</v>
      </c>
      <c r="F179" s="183" t="s">
        <v>315</v>
      </c>
      <c r="G179" s="180"/>
      <c r="H179" s="184">
        <v>476</v>
      </c>
      <c r="I179" s="185"/>
      <c r="J179" s="180"/>
      <c r="K179" s="180"/>
      <c r="L179" s="186"/>
      <c r="M179" s="187"/>
      <c r="N179" s="188"/>
      <c r="O179" s="188"/>
      <c r="P179" s="188"/>
      <c r="Q179" s="188"/>
      <c r="R179" s="188"/>
      <c r="S179" s="188"/>
      <c r="T179" s="189"/>
      <c r="AT179" s="190" t="s">
        <v>145</v>
      </c>
      <c r="AU179" s="190" t="s">
        <v>79</v>
      </c>
      <c r="AV179" s="11" t="s">
        <v>79</v>
      </c>
      <c r="AW179" s="11" t="s">
        <v>31</v>
      </c>
      <c r="AX179" s="11" t="s">
        <v>77</v>
      </c>
      <c r="AY179" s="190" t="s">
        <v>117</v>
      </c>
    </row>
    <row r="180" spans="2:65" s="1" customFormat="1" ht="16.5" customHeight="1">
      <c r="B180" s="31"/>
      <c r="C180" s="168" t="s">
        <v>316</v>
      </c>
      <c r="D180" s="168" t="s">
        <v>119</v>
      </c>
      <c r="E180" s="169" t="s">
        <v>317</v>
      </c>
      <c r="F180" s="170" t="s">
        <v>318</v>
      </c>
      <c r="G180" s="171" t="s">
        <v>187</v>
      </c>
      <c r="H180" s="172">
        <v>476</v>
      </c>
      <c r="I180" s="173"/>
      <c r="J180" s="172">
        <f>ROUND(I180*H180,2)</f>
        <v>0</v>
      </c>
      <c r="K180" s="170" t="s">
        <v>123</v>
      </c>
      <c r="L180" s="35"/>
      <c r="M180" s="174" t="s">
        <v>1</v>
      </c>
      <c r="N180" s="175" t="s">
        <v>40</v>
      </c>
      <c r="O180" s="57"/>
      <c r="P180" s="176">
        <f>O180*H180</f>
        <v>0</v>
      </c>
      <c r="Q180" s="176">
        <v>0</v>
      </c>
      <c r="R180" s="176">
        <f>Q180*H180</f>
        <v>0</v>
      </c>
      <c r="S180" s="176">
        <v>0</v>
      </c>
      <c r="T180" s="177">
        <f>S180*H180</f>
        <v>0</v>
      </c>
      <c r="AR180" s="14" t="s">
        <v>124</v>
      </c>
      <c r="AT180" s="14" t="s">
        <v>119</v>
      </c>
      <c r="AU180" s="14" t="s">
        <v>79</v>
      </c>
      <c r="AY180" s="14" t="s">
        <v>117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14" t="s">
        <v>77</v>
      </c>
      <c r="BK180" s="178">
        <f>ROUND(I180*H180,2)</f>
        <v>0</v>
      </c>
      <c r="BL180" s="14" t="s">
        <v>124</v>
      </c>
      <c r="BM180" s="14" t="s">
        <v>319</v>
      </c>
    </row>
    <row r="181" spans="2:65" s="1" customFormat="1" ht="16.5" customHeight="1">
      <c r="B181" s="31"/>
      <c r="C181" s="168" t="s">
        <v>320</v>
      </c>
      <c r="D181" s="168" t="s">
        <v>119</v>
      </c>
      <c r="E181" s="169" t="s">
        <v>321</v>
      </c>
      <c r="F181" s="170" t="s">
        <v>322</v>
      </c>
      <c r="G181" s="171" t="s">
        <v>187</v>
      </c>
      <c r="H181" s="172">
        <v>476</v>
      </c>
      <c r="I181" s="173"/>
      <c r="J181" s="172">
        <f>ROUND(I181*H181,2)</f>
        <v>0</v>
      </c>
      <c r="K181" s="170" t="s">
        <v>123</v>
      </c>
      <c r="L181" s="35"/>
      <c r="M181" s="174" t="s">
        <v>1</v>
      </c>
      <c r="N181" s="175" t="s">
        <v>40</v>
      </c>
      <c r="O181" s="57"/>
      <c r="P181" s="176">
        <f>O181*H181</f>
        <v>0</v>
      </c>
      <c r="Q181" s="176">
        <v>0.10362</v>
      </c>
      <c r="R181" s="176">
        <f>Q181*H181</f>
        <v>49.323120000000003</v>
      </c>
      <c r="S181" s="176">
        <v>0</v>
      </c>
      <c r="T181" s="177">
        <f>S181*H181</f>
        <v>0</v>
      </c>
      <c r="AR181" s="14" t="s">
        <v>124</v>
      </c>
      <c r="AT181" s="14" t="s">
        <v>119</v>
      </c>
      <c r="AU181" s="14" t="s">
        <v>79</v>
      </c>
      <c r="AY181" s="14" t="s">
        <v>117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14" t="s">
        <v>77</v>
      </c>
      <c r="BK181" s="178">
        <f>ROUND(I181*H181,2)</f>
        <v>0</v>
      </c>
      <c r="BL181" s="14" t="s">
        <v>124</v>
      </c>
      <c r="BM181" s="14" t="s">
        <v>323</v>
      </c>
    </row>
    <row r="182" spans="2:65" s="1" customFormat="1" ht="16.5" customHeight="1">
      <c r="B182" s="31"/>
      <c r="C182" s="201" t="s">
        <v>324</v>
      </c>
      <c r="D182" s="201" t="s">
        <v>202</v>
      </c>
      <c r="E182" s="202" t="s">
        <v>325</v>
      </c>
      <c r="F182" s="203" t="s">
        <v>326</v>
      </c>
      <c r="G182" s="204" t="s">
        <v>187</v>
      </c>
      <c r="H182" s="205">
        <v>109.14</v>
      </c>
      <c r="I182" s="206"/>
      <c r="J182" s="205">
        <f>ROUND(I182*H182,2)</f>
        <v>0</v>
      </c>
      <c r="K182" s="203" t="s">
        <v>123</v>
      </c>
      <c r="L182" s="207"/>
      <c r="M182" s="208" t="s">
        <v>1</v>
      </c>
      <c r="N182" s="209" t="s">
        <v>40</v>
      </c>
      <c r="O182" s="57"/>
      <c r="P182" s="176">
        <f>O182*H182</f>
        <v>0</v>
      </c>
      <c r="Q182" s="176">
        <v>0.17599999999999999</v>
      </c>
      <c r="R182" s="176">
        <f>Q182*H182</f>
        <v>19.208639999999999</v>
      </c>
      <c r="S182" s="176">
        <v>0</v>
      </c>
      <c r="T182" s="177">
        <f>S182*H182</f>
        <v>0</v>
      </c>
      <c r="AR182" s="14" t="s">
        <v>153</v>
      </c>
      <c r="AT182" s="14" t="s">
        <v>202</v>
      </c>
      <c r="AU182" s="14" t="s">
        <v>79</v>
      </c>
      <c r="AY182" s="14" t="s">
        <v>117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14" t="s">
        <v>77</v>
      </c>
      <c r="BK182" s="178">
        <f>ROUND(I182*H182,2)</f>
        <v>0</v>
      </c>
      <c r="BL182" s="14" t="s">
        <v>124</v>
      </c>
      <c r="BM182" s="14" t="s">
        <v>327</v>
      </c>
    </row>
    <row r="183" spans="2:65" s="12" customFormat="1">
      <c r="B183" s="191"/>
      <c r="C183" s="192"/>
      <c r="D183" s="181" t="s">
        <v>145</v>
      </c>
      <c r="E183" s="193" t="s">
        <v>1</v>
      </c>
      <c r="F183" s="194" t="s">
        <v>328</v>
      </c>
      <c r="G183" s="192"/>
      <c r="H183" s="193" t="s">
        <v>1</v>
      </c>
      <c r="I183" s="195"/>
      <c r="J183" s="192"/>
      <c r="K183" s="192"/>
      <c r="L183" s="196"/>
      <c r="M183" s="197"/>
      <c r="N183" s="198"/>
      <c r="O183" s="198"/>
      <c r="P183" s="198"/>
      <c r="Q183" s="198"/>
      <c r="R183" s="198"/>
      <c r="S183" s="198"/>
      <c r="T183" s="199"/>
      <c r="AT183" s="200" t="s">
        <v>145</v>
      </c>
      <c r="AU183" s="200" t="s">
        <v>79</v>
      </c>
      <c r="AV183" s="12" t="s">
        <v>77</v>
      </c>
      <c r="AW183" s="12" t="s">
        <v>31</v>
      </c>
      <c r="AX183" s="12" t="s">
        <v>69</v>
      </c>
      <c r="AY183" s="200" t="s">
        <v>117</v>
      </c>
    </row>
    <row r="184" spans="2:65" s="11" customFormat="1">
      <c r="B184" s="179"/>
      <c r="C184" s="180"/>
      <c r="D184" s="181" t="s">
        <v>145</v>
      </c>
      <c r="E184" s="182" t="s">
        <v>1</v>
      </c>
      <c r="F184" s="183" t="s">
        <v>329</v>
      </c>
      <c r="G184" s="180"/>
      <c r="H184" s="184">
        <v>109.14</v>
      </c>
      <c r="I184" s="185"/>
      <c r="J184" s="180"/>
      <c r="K184" s="180"/>
      <c r="L184" s="186"/>
      <c r="M184" s="187"/>
      <c r="N184" s="188"/>
      <c r="O184" s="188"/>
      <c r="P184" s="188"/>
      <c r="Q184" s="188"/>
      <c r="R184" s="188"/>
      <c r="S184" s="188"/>
      <c r="T184" s="189"/>
      <c r="AT184" s="190" t="s">
        <v>145</v>
      </c>
      <c r="AU184" s="190" t="s">
        <v>79</v>
      </c>
      <c r="AV184" s="11" t="s">
        <v>79</v>
      </c>
      <c r="AW184" s="11" t="s">
        <v>31</v>
      </c>
      <c r="AX184" s="11" t="s">
        <v>77</v>
      </c>
      <c r="AY184" s="190" t="s">
        <v>117</v>
      </c>
    </row>
    <row r="185" spans="2:65" s="12" customFormat="1">
      <c r="B185" s="191"/>
      <c r="C185" s="192"/>
      <c r="D185" s="181" t="s">
        <v>145</v>
      </c>
      <c r="E185" s="193" t="s">
        <v>1</v>
      </c>
      <c r="F185" s="194" t="s">
        <v>330</v>
      </c>
      <c r="G185" s="192"/>
      <c r="H185" s="193" t="s">
        <v>1</v>
      </c>
      <c r="I185" s="195"/>
      <c r="J185" s="192"/>
      <c r="K185" s="192"/>
      <c r="L185" s="196"/>
      <c r="M185" s="197"/>
      <c r="N185" s="198"/>
      <c r="O185" s="198"/>
      <c r="P185" s="198"/>
      <c r="Q185" s="198"/>
      <c r="R185" s="198"/>
      <c r="S185" s="198"/>
      <c r="T185" s="199"/>
      <c r="AT185" s="200" t="s">
        <v>145</v>
      </c>
      <c r="AU185" s="200" t="s">
        <v>79</v>
      </c>
      <c r="AV185" s="12" t="s">
        <v>77</v>
      </c>
      <c r="AW185" s="12" t="s">
        <v>31</v>
      </c>
      <c r="AX185" s="12" t="s">
        <v>69</v>
      </c>
      <c r="AY185" s="200" t="s">
        <v>117</v>
      </c>
    </row>
    <row r="186" spans="2:65" s="1" customFormat="1" ht="16.5" customHeight="1">
      <c r="B186" s="31"/>
      <c r="C186" s="201" t="s">
        <v>331</v>
      </c>
      <c r="D186" s="201" t="s">
        <v>202</v>
      </c>
      <c r="E186" s="202" t="s">
        <v>332</v>
      </c>
      <c r="F186" s="203" t="s">
        <v>333</v>
      </c>
      <c r="G186" s="204" t="s">
        <v>187</v>
      </c>
      <c r="H186" s="205">
        <v>101</v>
      </c>
      <c r="I186" s="206"/>
      <c r="J186" s="205">
        <f>ROUND(I186*H186,2)</f>
        <v>0</v>
      </c>
      <c r="K186" s="203" t="s">
        <v>123</v>
      </c>
      <c r="L186" s="207"/>
      <c r="M186" s="208" t="s">
        <v>1</v>
      </c>
      <c r="N186" s="209" t="s">
        <v>40</v>
      </c>
      <c r="O186" s="57"/>
      <c r="P186" s="176">
        <f>O186*H186</f>
        <v>0</v>
      </c>
      <c r="Q186" s="176">
        <v>0.17599999999999999</v>
      </c>
      <c r="R186" s="176">
        <f>Q186*H186</f>
        <v>17.776</v>
      </c>
      <c r="S186" s="176">
        <v>0</v>
      </c>
      <c r="T186" s="177">
        <f>S186*H186</f>
        <v>0</v>
      </c>
      <c r="AR186" s="14" t="s">
        <v>153</v>
      </c>
      <c r="AT186" s="14" t="s">
        <v>202</v>
      </c>
      <c r="AU186" s="14" t="s">
        <v>79</v>
      </c>
      <c r="AY186" s="14" t="s">
        <v>117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14" t="s">
        <v>77</v>
      </c>
      <c r="BK186" s="178">
        <f>ROUND(I186*H186,2)</f>
        <v>0</v>
      </c>
      <c r="BL186" s="14" t="s">
        <v>124</v>
      </c>
      <c r="BM186" s="14" t="s">
        <v>334</v>
      </c>
    </row>
    <row r="187" spans="2:65" s="12" customFormat="1">
      <c r="B187" s="191"/>
      <c r="C187" s="192"/>
      <c r="D187" s="181" t="s">
        <v>145</v>
      </c>
      <c r="E187" s="193" t="s">
        <v>1</v>
      </c>
      <c r="F187" s="194" t="s">
        <v>328</v>
      </c>
      <c r="G187" s="192"/>
      <c r="H187" s="193" t="s">
        <v>1</v>
      </c>
      <c r="I187" s="195"/>
      <c r="J187" s="192"/>
      <c r="K187" s="192"/>
      <c r="L187" s="196"/>
      <c r="M187" s="197"/>
      <c r="N187" s="198"/>
      <c r="O187" s="198"/>
      <c r="P187" s="198"/>
      <c r="Q187" s="198"/>
      <c r="R187" s="198"/>
      <c r="S187" s="198"/>
      <c r="T187" s="199"/>
      <c r="AT187" s="200" t="s">
        <v>145</v>
      </c>
      <c r="AU187" s="200" t="s">
        <v>79</v>
      </c>
      <c r="AV187" s="12" t="s">
        <v>77</v>
      </c>
      <c r="AW187" s="12" t="s">
        <v>31</v>
      </c>
      <c r="AX187" s="12" t="s">
        <v>69</v>
      </c>
      <c r="AY187" s="200" t="s">
        <v>117</v>
      </c>
    </row>
    <row r="188" spans="2:65" s="11" customFormat="1">
      <c r="B188" s="179"/>
      <c r="C188" s="180"/>
      <c r="D188" s="181" t="s">
        <v>145</v>
      </c>
      <c r="E188" s="182" t="s">
        <v>1</v>
      </c>
      <c r="F188" s="183" t="s">
        <v>335</v>
      </c>
      <c r="G188" s="180"/>
      <c r="H188" s="184">
        <v>101</v>
      </c>
      <c r="I188" s="185"/>
      <c r="J188" s="180"/>
      <c r="K188" s="180"/>
      <c r="L188" s="186"/>
      <c r="M188" s="187"/>
      <c r="N188" s="188"/>
      <c r="O188" s="188"/>
      <c r="P188" s="188"/>
      <c r="Q188" s="188"/>
      <c r="R188" s="188"/>
      <c r="S188" s="188"/>
      <c r="T188" s="189"/>
      <c r="AT188" s="190" t="s">
        <v>145</v>
      </c>
      <c r="AU188" s="190" t="s">
        <v>79</v>
      </c>
      <c r="AV188" s="11" t="s">
        <v>79</v>
      </c>
      <c r="AW188" s="11" t="s">
        <v>31</v>
      </c>
      <c r="AX188" s="11" t="s">
        <v>77</v>
      </c>
      <c r="AY188" s="190" t="s">
        <v>117</v>
      </c>
    </row>
    <row r="189" spans="2:65" s="1" customFormat="1" ht="16.5" customHeight="1">
      <c r="B189" s="31"/>
      <c r="C189" s="201" t="s">
        <v>336</v>
      </c>
      <c r="D189" s="201" t="s">
        <v>202</v>
      </c>
      <c r="E189" s="202" t="s">
        <v>337</v>
      </c>
      <c r="F189" s="203" t="s">
        <v>338</v>
      </c>
      <c r="G189" s="204" t="s">
        <v>187</v>
      </c>
      <c r="H189" s="205">
        <v>259.08</v>
      </c>
      <c r="I189" s="206"/>
      <c r="J189" s="205">
        <f>ROUND(I189*H189,2)</f>
        <v>0</v>
      </c>
      <c r="K189" s="203" t="s">
        <v>1</v>
      </c>
      <c r="L189" s="207"/>
      <c r="M189" s="208" t="s">
        <v>1</v>
      </c>
      <c r="N189" s="209" t="s">
        <v>40</v>
      </c>
      <c r="O189" s="57"/>
      <c r="P189" s="176">
        <f>O189*H189</f>
        <v>0</v>
      </c>
      <c r="Q189" s="176">
        <v>0.14000000000000001</v>
      </c>
      <c r="R189" s="176">
        <f>Q189*H189</f>
        <v>36.2712</v>
      </c>
      <c r="S189" s="176">
        <v>0</v>
      </c>
      <c r="T189" s="177">
        <f>S189*H189</f>
        <v>0</v>
      </c>
      <c r="AR189" s="14" t="s">
        <v>153</v>
      </c>
      <c r="AT189" s="14" t="s">
        <v>202</v>
      </c>
      <c r="AU189" s="14" t="s">
        <v>79</v>
      </c>
      <c r="AY189" s="14" t="s">
        <v>117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14" t="s">
        <v>77</v>
      </c>
      <c r="BK189" s="178">
        <f>ROUND(I189*H189,2)</f>
        <v>0</v>
      </c>
      <c r="BL189" s="14" t="s">
        <v>124</v>
      </c>
      <c r="BM189" s="14" t="s">
        <v>339</v>
      </c>
    </row>
    <row r="190" spans="2:65" s="1" customFormat="1" ht="19.5">
      <c r="B190" s="31"/>
      <c r="C190" s="32"/>
      <c r="D190" s="181" t="s">
        <v>340</v>
      </c>
      <c r="E190" s="32"/>
      <c r="F190" s="210" t="s">
        <v>341</v>
      </c>
      <c r="G190" s="32"/>
      <c r="H190" s="32"/>
      <c r="I190" s="96"/>
      <c r="J190" s="32"/>
      <c r="K190" s="32"/>
      <c r="L190" s="35"/>
      <c r="M190" s="211"/>
      <c r="N190" s="57"/>
      <c r="O190" s="57"/>
      <c r="P190" s="57"/>
      <c r="Q190" s="57"/>
      <c r="R190" s="57"/>
      <c r="S190" s="57"/>
      <c r="T190" s="58"/>
      <c r="AT190" s="14" t="s">
        <v>340</v>
      </c>
      <c r="AU190" s="14" t="s">
        <v>79</v>
      </c>
    </row>
    <row r="191" spans="2:65" s="11" customFormat="1">
      <c r="B191" s="179"/>
      <c r="C191" s="180"/>
      <c r="D191" s="181" t="s">
        <v>145</v>
      </c>
      <c r="E191" s="182" t="s">
        <v>1</v>
      </c>
      <c r="F191" s="183" t="s">
        <v>342</v>
      </c>
      <c r="G191" s="180"/>
      <c r="H191" s="184">
        <v>259.08</v>
      </c>
      <c r="I191" s="185"/>
      <c r="J191" s="180"/>
      <c r="K191" s="180"/>
      <c r="L191" s="186"/>
      <c r="M191" s="187"/>
      <c r="N191" s="188"/>
      <c r="O191" s="188"/>
      <c r="P191" s="188"/>
      <c r="Q191" s="188"/>
      <c r="R191" s="188"/>
      <c r="S191" s="188"/>
      <c r="T191" s="189"/>
      <c r="AT191" s="190" t="s">
        <v>145</v>
      </c>
      <c r="AU191" s="190" t="s">
        <v>79</v>
      </c>
      <c r="AV191" s="11" t="s">
        <v>79</v>
      </c>
      <c r="AW191" s="11" t="s">
        <v>31</v>
      </c>
      <c r="AX191" s="11" t="s">
        <v>77</v>
      </c>
      <c r="AY191" s="190" t="s">
        <v>117</v>
      </c>
    </row>
    <row r="192" spans="2:65" s="12" customFormat="1">
      <c r="B192" s="191"/>
      <c r="C192" s="192"/>
      <c r="D192" s="181" t="s">
        <v>145</v>
      </c>
      <c r="E192" s="193" t="s">
        <v>1</v>
      </c>
      <c r="F192" s="194" t="s">
        <v>330</v>
      </c>
      <c r="G192" s="192"/>
      <c r="H192" s="193" t="s">
        <v>1</v>
      </c>
      <c r="I192" s="195"/>
      <c r="J192" s="192"/>
      <c r="K192" s="192"/>
      <c r="L192" s="196"/>
      <c r="M192" s="197"/>
      <c r="N192" s="198"/>
      <c r="O192" s="198"/>
      <c r="P192" s="198"/>
      <c r="Q192" s="198"/>
      <c r="R192" s="198"/>
      <c r="S192" s="198"/>
      <c r="T192" s="199"/>
      <c r="AT192" s="200" t="s">
        <v>145</v>
      </c>
      <c r="AU192" s="200" t="s">
        <v>79</v>
      </c>
      <c r="AV192" s="12" t="s">
        <v>77</v>
      </c>
      <c r="AW192" s="12" t="s">
        <v>31</v>
      </c>
      <c r="AX192" s="12" t="s">
        <v>69</v>
      </c>
      <c r="AY192" s="200" t="s">
        <v>117</v>
      </c>
    </row>
    <row r="193" spans="2:65" s="1" customFormat="1" ht="16.5" customHeight="1">
      <c r="B193" s="31"/>
      <c r="C193" s="201" t="s">
        <v>343</v>
      </c>
      <c r="D193" s="201" t="s">
        <v>202</v>
      </c>
      <c r="E193" s="202" t="s">
        <v>344</v>
      </c>
      <c r="F193" s="203" t="s">
        <v>345</v>
      </c>
      <c r="G193" s="204" t="s">
        <v>187</v>
      </c>
      <c r="H193" s="205">
        <v>16.32</v>
      </c>
      <c r="I193" s="206"/>
      <c r="J193" s="205">
        <f>ROUND(I193*H193,2)</f>
        <v>0</v>
      </c>
      <c r="K193" s="203" t="s">
        <v>1</v>
      </c>
      <c r="L193" s="207"/>
      <c r="M193" s="208" t="s">
        <v>1</v>
      </c>
      <c r="N193" s="209" t="s">
        <v>40</v>
      </c>
      <c r="O193" s="57"/>
      <c r="P193" s="176">
        <f>O193*H193</f>
        <v>0</v>
      </c>
      <c r="Q193" s="176">
        <v>0.14000000000000001</v>
      </c>
      <c r="R193" s="176">
        <f>Q193*H193</f>
        <v>2.2848000000000002</v>
      </c>
      <c r="S193" s="176">
        <v>0</v>
      </c>
      <c r="T193" s="177">
        <f>S193*H193</f>
        <v>0</v>
      </c>
      <c r="AR193" s="14" t="s">
        <v>153</v>
      </c>
      <c r="AT193" s="14" t="s">
        <v>202</v>
      </c>
      <c r="AU193" s="14" t="s">
        <v>79</v>
      </c>
      <c r="AY193" s="14" t="s">
        <v>117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14" t="s">
        <v>77</v>
      </c>
      <c r="BK193" s="178">
        <f>ROUND(I193*H193,2)</f>
        <v>0</v>
      </c>
      <c r="BL193" s="14" t="s">
        <v>124</v>
      </c>
      <c r="BM193" s="14" t="s">
        <v>346</v>
      </c>
    </row>
    <row r="194" spans="2:65" s="1" customFormat="1" ht="19.5">
      <c r="B194" s="31"/>
      <c r="C194" s="32"/>
      <c r="D194" s="181" t="s">
        <v>340</v>
      </c>
      <c r="E194" s="32"/>
      <c r="F194" s="210" t="s">
        <v>341</v>
      </c>
      <c r="G194" s="32"/>
      <c r="H194" s="32"/>
      <c r="I194" s="96"/>
      <c r="J194" s="32"/>
      <c r="K194" s="32"/>
      <c r="L194" s="35"/>
      <c r="M194" s="211"/>
      <c r="N194" s="57"/>
      <c r="O194" s="57"/>
      <c r="P194" s="57"/>
      <c r="Q194" s="57"/>
      <c r="R194" s="57"/>
      <c r="S194" s="57"/>
      <c r="T194" s="58"/>
      <c r="AT194" s="14" t="s">
        <v>340</v>
      </c>
      <c r="AU194" s="14" t="s">
        <v>79</v>
      </c>
    </row>
    <row r="195" spans="2:65" s="12" customFormat="1">
      <c r="B195" s="191"/>
      <c r="C195" s="192"/>
      <c r="D195" s="181" t="s">
        <v>145</v>
      </c>
      <c r="E195" s="193" t="s">
        <v>1</v>
      </c>
      <c r="F195" s="194" t="s">
        <v>347</v>
      </c>
      <c r="G195" s="192"/>
      <c r="H195" s="193" t="s">
        <v>1</v>
      </c>
      <c r="I195" s="195"/>
      <c r="J195" s="192"/>
      <c r="K195" s="192"/>
      <c r="L195" s="196"/>
      <c r="M195" s="197"/>
      <c r="N195" s="198"/>
      <c r="O195" s="198"/>
      <c r="P195" s="198"/>
      <c r="Q195" s="198"/>
      <c r="R195" s="198"/>
      <c r="S195" s="198"/>
      <c r="T195" s="199"/>
      <c r="AT195" s="200" t="s">
        <v>145</v>
      </c>
      <c r="AU195" s="200" t="s">
        <v>79</v>
      </c>
      <c r="AV195" s="12" t="s">
        <v>77</v>
      </c>
      <c r="AW195" s="12" t="s">
        <v>31</v>
      </c>
      <c r="AX195" s="12" t="s">
        <v>69</v>
      </c>
      <c r="AY195" s="200" t="s">
        <v>117</v>
      </c>
    </row>
    <row r="196" spans="2:65" s="11" customFormat="1">
      <c r="B196" s="179"/>
      <c r="C196" s="180"/>
      <c r="D196" s="181" t="s">
        <v>145</v>
      </c>
      <c r="E196" s="182" t="s">
        <v>1</v>
      </c>
      <c r="F196" s="183" t="s">
        <v>348</v>
      </c>
      <c r="G196" s="180"/>
      <c r="H196" s="184">
        <v>16.32</v>
      </c>
      <c r="I196" s="185"/>
      <c r="J196" s="180"/>
      <c r="K196" s="180"/>
      <c r="L196" s="186"/>
      <c r="M196" s="187"/>
      <c r="N196" s="188"/>
      <c r="O196" s="188"/>
      <c r="P196" s="188"/>
      <c r="Q196" s="188"/>
      <c r="R196" s="188"/>
      <c r="S196" s="188"/>
      <c r="T196" s="189"/>
      <c r="AT196" s="190" t="s">
        <v>145</v>
      </c>
      <c r="AU196" s="190" t="s">
        <v>79</v>
      </c>
      <c r="AV196" s="11" t="s">
        <v>79</v>
      </c>
      <c r="AW196" s="11" t="s">
        <v>31</v>
      </c>
      <c r="AX196" s="11" t="s">
        <v>77</v>
      </c>
      <c r="AY196" s="190" t="s">
        <v>117</v>
      </c>
    </row>
    <row r="197" spans="2:65" s="12" customFormat="1">
      <c r="B197" s="191"/>
      <c r="C197" s="192"/>
      <c r="D197" s="181" t="s">
        <v>145</v>
      </c>
      <c r="E197" s="193" t="s">
        <v>1</v>
      </c>
      <c r="F197" s="194" t="s">
        <v>330</v>
      </c>
      <c r="G197" s="192"/>
      <c r="H197" s="193" t="s">
        <v>1</v>
      </c>
      <c r="I197" s="195"/>
      <c r="J197" s="192"/>
      <c r="K197" s="192"/>
      <c r="L197" s="196"/>
      <c r="M197" s="197"/>
      <c r="N197" s="198"/>
      <c r="O197" s="198"/>
      <c r="P197" s="198"/>
      <c r="Q197" s="198"/>
      <c r="R197" s="198"/>
      <c r="S197" s="198"/>
      <c r="T197" s="199"/>
      <c r="AT197" s="200" t="s">
        <v>145</v>
      </c>
      <c r="AU197" s="200" t="s">
        <v>79</v>
      </c>
      <c r="AV197" s="12" t="s">
        <v>77</v>
      </c>
      <c r="AW197" s="12" t="s">
        <v>31</v>
      </c>
      <c r="AX197" s="12" t="s">
        <v>69</v>
      </c>
      <c r="AY197" s="200" t="s">
        <v>117</v>
      </c>
    </row>
    <row r="198" spans="2:65" s="1" customFormat="1" ht="16.5" customHeight="1">
      <c r="B198" s="31"/>
      <c r="C198" s="168" t="s">
        <v>349</v>
      </c>
      <c r="D198" s="168" t="s">
        <v>119</v>
      </c>
      <c r="E198" s="169" t="s">
        <v>350</v>
      </c>
      <c r="F198" s="170" t="s">
        <v>351</v>
      </c>
      <c r="G198" s="171" t="s">
        <v>187</v>
      </c>
      <c r="H198" s="172">
        <v>75.599999999999994</v>
      </c>
      <c r="I198" s="173"/>
      <c r="J198" s="172">
        <f>ROUND(I198*H198,2)</f>
        <v>0</v>
      </c>
      <c r="K198" s="170" t="s">
        <v>123</v>
      </c>
      <c r="L198" s="35"/>
      <c r="M198" s="174" t="s">
        <v>1</v>
      </c>
      <c r="N198" s="175" t="s">
        <v>40</v>
      </c>
      <c r="O198" s="57"/>
      <c r="P198" s="176">
        <f>O198*H198</f>
        <v>0</v>
      </c>
      <c r="Q198" s="176">
        <v>0</v>
      </c>
      <c r="R198" s="176">
        <f>Q198*H198</f>
        <v>0</v>
      </c>
      <c r="S198" s="176">
        <v>0</v>
      </c>
      <c r="T198" s="177">
        <f>S198*H198</f>
        <v>0</v>
      </c>
      <c r="AR198" s="14" t="s">
        <v>124</v>
      </c>
      <c r="AT198" s="14" t="s">
        <v>119</v>
      </c>
      <c r="AU198" s="14" t="s">
        <v>79</v>
      </c>
      <c r="AY198" s="14" t="s">
        <v>117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14" t="s">
        <v>77</v>
      </c>
      <c r="BK198" s="178">
        <f>ROUND(I198*H198,2)</f>
        <v>0</v>
      </c>
      <c r="BL198" s="14" t="s">
        <v>124</v>
      </c>
      <c r="BM198" s="14" t="s">
        <v>352</v>
      </c>
    </row>
    <row r="199" spans="2:65" s="12" customFormat="1">
      <c r="B199" s="191"/>
      <c r="C199" s="192"/>
      <c r="D199" s="181" t="s">
        <v>145</v>
      </c>
      <c r="E199" s="193" t="s">
        <v>1</v>
      </c>
      <c r="F199" s="194" t="s">
        <v>353</v>
      </c>
      <c r="G199" s="192"/>
      <c r="H199" s="193" t="s">
        <v>1</v>
      </c>
      <c r="I199" s="195"/>
      <c r="J199" s="192"/>
      <c r="K199" s="192"/>
      <c r="L199" s="196"/>
      <c r="M199" s="197"/>
      <c r="N199" s="198"/>
      <c r="O199" s="198"/>
      <c r="P199" s="198"/>
      <c r="Q199" s="198"/>
      <c r="R199" s="198"/>
      <c r="S199" s="198"/>
      <c r="T199" s="199"/>
      <c r="AT199" s="200" t="s">
        <v>145</v>
      </c>
      <c r="AU199" s="200" t="s">
        <v>79</v>
      </c>
      <c r="AV199" s="12" t="s">
        <v>77</v>
      </c>
      <c r="AW199" s="12" t="s">
        <v>31</v>
      </c>
      <c r="AX199" s="12" t="s">
        <v>69</v>
      </c>
      <c r="AY199" s="200" t="s">
        <v>117</v>
      </c>
    </row>
    <row r="200" spans="2:65" s="11" customFormat="1">
      <c r="B200" s="179"/>
      <c r="C200" s="180"/>
      <c r="D200" s="181" t="s">
        <v>145</v>
      </c>
      <c r="E200" s="182" t="s">
        <v>1</v>
      </c>
      <c r="F200" s="183" t="s">
        <v>354</v>
      </c>
      <c r="G200" s="180"/>
      <c r="H200" s="184">
        <v>75.599999999999994</v>
      </c>
      <c r="I200" s="185"/>
      <c r="J200" s="180"/>
      <c r="K200" s="180"/>
      <c r="L200" s="186"/>
      <c r="M200" s="187"/>
      <c r="N200" s="188"/>
      <c r="O200" s="188"/>
      <c r="P200" s="188"/>
      <c r="Q200" s="188"/>
      <c r="R200" s="188"/>
      <c r="S200" s="188"/>
      <c r="T200" s="189"/>
      <c r="AT200" s="190" t="s">
        <v>145</v>
      </c>
      <c r="AU200" s="190" t="s">
        <v>79</v>
      </c>
      <c r="AV200" s="11" t="s">
        <v>79</v>
      </c>
      <c r="AW200" s="11" t="s">
        <v>31</v>
      </c>
      <c r="AX200" s="11" t="s">
        <v>77</v>
      </c>
      <c r="AY200" s="190" t="s">
        <v>117</v>
      </c>
    </row>
    <row r="201" spans="2:65" s="10" customFormat="1" ht="22.9" customHeight="1">
      <c r="B201" s="152"/>
      <c r="C201" s="153"/>
      <c r="D201" s="154" t="s">
        <v>68</v>
      </c>
      <c r="E201" s="166" t="s">
        <v>355</v>
      </c>
      <c r="F201" s="166" t="s">
        <v>356</v>
      </c>
      <c r="G201" s="153"/>
      <c r="H201" s="153"/>
      <c r="I201" s="156"/>
      <c r="J201" s="167">
        <f>BK201</f>
        <v>0</v>
      </c>
      <c r="K201" s="153"/>
      <c r="L201" s="158"/>
      <c r="M201" s="159"/>
      <c r="N201" s="160"/>
      <c r="O201" s="160"/>
      <c r="P201" s="161">
        <f>SUM(P202:P206)</f>
        <v>0</v>
      </c>
      <c r="Q201" s="160"/>
      <c r="R201" s="161">
        <f>SUM(R202:R206)</f>
        <v>3.2877000000000001</v>
      </c>
      <c r="S201" s="160"/>
      <c r="T201" s="162">
        <f>SUM(T202:T206)</f>
        <v>0</v>
      </c>
      <c r="AR201" s="163" t="s">
        <v>77</v>
      </c>
      <c r="AT201" s="164" t="s">
        <v>68</v>
      </c>
      <c r="AU201" s="164" t="s">
        <v>77</v>
      </c>
      <c r="AY201" s="163" t="s">
        <v>117</v>
      </c>
      <c r="BK201" s="165">
        <f>SUM(BK202:BK206)</f>
        <v>0</v>
      </c>
    </row>
    <row r="202" spans="2:65" s="1" customFormat="1" ht="16.5" customHeight="1">
      <c r="B202" s="31"/>
      <c r="C202" s="168" t="s">
        <v>357</v>
      </c>
      <c r="D202" s="168" t="s">
        <v>119</v>
      </c>
      <c r="E202" s="169" t="s">
        <v>317</v>
      </c>
      <c r="F202" s="170" t="s">
        <v>318</v>
      </c>
      <c r="G202" s="171" t="s">
        <v>187</v>
      </c>
      <c r="H202" s="172">
        <v>15</v>
      </c>
      <c r="I202" s="173"/>
      <c r="J202" s="172">
        <f>ROUND(I202*H202,2)</f>
        <v>0</v>
      </c>
      <c r="K202" s="170" t="s">
        <v>123</v>
      </c>
      <c r="L202" s="35"/>
      <c r="M202" s="174" t="s">
        <v>1</v>
      </c>
      <c r="N202" s="175" t="s">
        <v>40</v>
      </c>
      <c r="O202" s="57"/>
      <c r="P202" s="176">
        <f>O202*H202</f>
        <v>0</v>
      </c>
      <c r="Q202" s="176">
        <v>0</v>
      </c>
      <c r="R202" s="176">
        <f>Q202*H202</f>
        <v>0</v>
      </c>
      <c r="S202" s="176">
        <v>0</v>
      </c>
      <c r="T202" s="177">
        <f>S202*H202</f>
        <v>0</v>
      </c>
      <c r="AR202" s="14" t="s">
        <v>124</v>
      </c>
      <c r="AT202" s="14" t="s">
        <v>119</v>
      </c>
      <c r="AU202" s="14" t="s">
        <v>79</v>
      </c>
      <c r="AY202" s="14" t="s">
        <v>117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14" t="s">
        <v>77</v>
      </c>
      <c r="BK202" s="178">
        <f>ROUND(I202*H202,2)</f>
        <v>0</v>
      </c>
      <c r="BL202" s="14" t="s">
        <v>124</v>
      </c>
      <c r="BM202" s="14" t="s">
        <v>358</v>
      </c>
    </row>
    <row r="203" spans="2:65" s="1" customFormat="1" ht="16.5" customHeight="1">
      <c r="B203" s="31"/>
      <c r="C203" s="168" t="s">
        <v>359</v>
      </c>
      <c r="D203" s="168" t="s">
        <v>119</v>
      </c>
      <c r="E203" s="169" t="s">
        <v>360</v>
      </c>
      <c r="F203" s="170" t="s">
        <v>361</v>
      </c>
      <c r="G203" s="171" t="s">
        <v>187</v>
      </c>
      <c r="H203" s="172">
        <v>15</v>
      </c>
      <c r="I203" s="173"/>
      <c r="J203" s="172">
        <f>ROUND(I203*H203,2)</f>
        <v>0</v>
      </c>
      <c r="K203" s="170" t="s">
        <v>123</v>
      </c>
      <c r="L203" s="35"/>
      <c r="M203" s="174" t="s">
        <v>1</v>
      </c>
      <c r="N203" s="175" t="s">
        <v>40</v>
      </c>
      <c r="O203" s="57"/>
      <c r="P203" s="176">
        <f>O203*H203</f>
        <v>0</v>
      </c>
      <c r="Q203" s="176">
        <v>8.4250000000000005E-2</v>
      </c>
      <c r="R203" s="176">
        <f>Q203*H203</f>
        <v>1.2637500000000002</v>
      </c>
      <c r="S203" s="176">
        <v>0</v>
      </c>
      <c r="T203" s="177">
        <f>S203*H203</f>
        <v>0</v>
      </c>
      <c r="AR203" s="14" t="s">
        <v>124</v>
      </c>
      <c r="AT203" s="14" t="s">
        <v>119</v>
      </c>
      <c r="AU203" s="14" t="s">
        <v>79</v>
      </c>
      <c r="AY203" s="14" t="s">
        <v>117</v>
      </c>
      <c r="BE203" s="178">
        <f>IF(N203="základní",J203,0)</f>
        <v>0</v>
      </c>
      <c r="BF203" s="178">
        <f>IF(N203="snížená",J203,0)</f>
        <v>0</v>
      </c>
      <c r="BG203" s="178">
        <f>IF(N203="zákl. přenesená",J203,0)</f>
        <v>0</v>
      </c>
      <c r="BH203" s="178">
        <f>IF(N203="sníž. přenesená",J203,0)</f>
        <v>0</v>
      </c>
      <c r="BI203" s="178">
        <f>IF(N203="nulová",J203,0)</f>
        <v>0</v>
      </c>
      <c r="BJ203" s="14" t="s">
        <v>77</v>
      </c>
      <c r="BK203" s="178">
        <f>ROUND(I203*H203,2)</f>
        <v>0</v>
      </c>
      <c r="BL203" s="14" t="s">
        <v>124</v>
      </c>
      <c r="BM203" s="14" t="s">
        <v>362</v>
      </c>
    </row>
    <row r="204" spans="2:65" s="1" customFormat="1" ht="16.5" customHeight="1">
      <c r="B204" s="31"/>
      <c r="C204" s="201" t="s">
        <v>363</v>
      </c>
      <c r="D204" s="201" t="s">
        <v>202</v>
      </c>
      <c r="E204" s="202" t="s">
        <v>364</v>
      </c>
      <c r="F204" s="203" t="s">
        <v>365</v>
      </c>
      <c r="G204" s="204" t="s">
        <v>187</v>
      </c>
      <c r="H204" s="205">
        <v>15.45</v>
      </c>
      <c r="I204" s="206"/>
      <c r="J204" s="205">
        <f>ROUND(I204*H204,2)</f>
        <v>0</v>
      </c>
      <c r="K204" s="203" t="s">
        <v>123</v>
      </c>
      <c r="L204" s="207"/>
      <c r="M204" s="208" t="s">
        <v>1</v>
      </c>
      <c r="N204" s="209" t="s">
        <v>40</v>
      </c>
      <c r="O204" s="57"/>
      <c r="P204" s="176">
        <f>O204*H204</f>
        <v>0</v>
      </c>
      <c r="Q204" s="176">
        <v>0.13100000000000001</v>
      </c>
      <c r="R204" s="176">
        <f>Q204*H204</f>
        <v>2.0239500000000001</v>
      </c>
      <c r="S204" s="176">
        <v>0</v>
      </c>
      <c r="T204" s="177">
        <f>S204*H204</f>
        <v>0</v>
      </c>
      <c r="AR204" s="14" t="s">
        <v>153</v>
      </c>
      <c r="AT204" s="14" t="s">
        <v>202</v>
      </c>
      <c r="AU204" s="14" t="s">
        <v>79</v>
      </c>
      <c r="AY204" s="14" t="s">
        <v>117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14" t="s">
        <v>77</v>
      </c>
      <c r="BK204" s="178">
        <f>ROUND(I204*H204,2)</f>
        <v>0</v>
      </c>
      <c r="BL204" s="14" t="s">
        <v>124</v>
      </c>
      <c r="BM204" s="14" t="s">
        <v>366</v>
      </c>
    </row>
    <row r="205" spans="2:65" s="11" customFormat="1">
      <c r="B205" s="179"/>
      <c r="C205" s="180"/>
      <c r="D205" s="181" t="s">
        <v>145</v>
      </c>
      <c r="E205" s="182" t="s">
        <v>1</v>
      </c>
      <c r="F205" s="183" t="s">
        <v>367</v>
      </c>
      <c r="G205" s="180"/>
      <c r="H205" s="184">
        <v>15.45</v>
      </c>
      <c r="I205" s="185"/>
      <c r="J205" s="180"/>
      <c r="K205" s="180"/>
      <c r="L205" s="186"/>
      <c r="M205" s="187"/>
      <c r="N205" s="188"/>
      <c r="O205" s="188"/>
      <c r="P205" s="188"/>
      <c r="Q205" s="188"/>
      <c r="R205" s="188"/>
      <c r="S205" s="188"/>
      <c r="T205" s="189"/>
      <c r="AT205" s="190" t="s">
        <v>145</v>
      </c>
      <c r="AU205" s="190" t="s">
        <v>79</v>
      </c>
      <c r="AV205" s="11" t="s">
        <v>79</v>
      </c>
      <c r="AW205" s="11" t="s">
        <v>31</v>
      </c>
      <c r="AX205" s="11" t="s">
        <v>77</v>
      </c>
      <c r="AY205" s="190" t="s">
        <v>117</v>
      </c>
    </row>
    <row r="206" spans="2:65" s="12" customFormat="1">
      <c r="B206" s="191"/>
      <c r="C206" s="192"/>
      <c r="D206" s="181" t="s">
        <v>145</v>
      </c>
      <c r="E206" s="193" t="s">
        <v>1</v>
      </c>
      <c r="F206" s="194" t="s">
        <v>368</v>
      </c>
      <c r="G206" s="192"/>
      <c r="H206" s="193" t="s">
        <v>1</v>
      </c>
      <c r="I206" s="195"/>
      <c r="J206" s="192"/>
      <c r="K206" s="192"/>
      <c r="L206" s="196"/>
      <c r="M206" s="197"/>
      <c r="N206" s="198"/>
      <c r="O206" s="198"/>
      <c r="P206" s="198"/>
      <c r="Q206" s="198"/>
      <c r="R206" s="198"/>
      <c r="S206" s="198"/>
      <c r="T206" s="199"/>
      <c r="AT206" s="200" t="s">
        <v>145</v>
      </c>
      <c r="AU206" s="200" t="s">
        <v>79</v>
      </c>
      <c r="AV206" s="12" t="s">
        <v>77</v>
      </c>
      <c r="AW206" s="12" t="s">
        <v>31</v>
      </c>
      <c r="AX206" s="12" t="s">
        <v>69</v>
      </c>
      <c r="AY206" s="200" t="s">
        <v>117</v>
      </c>
    </row>
    <row r="207" spans="2:65" s="10" customFormat="1" ht="22.9" customHeight="1">
      <c r="B207" s="152"/>
      <c r="C207" s="153"/>
      <c r="D207" s="154" t="s">
        <v>68</v>
      </c>
      <c r="E207" s="166" t="s">
        <v>153</v>
      </c>
      <c r="F207" s="166" t="s">
        <v>369</v>
      </c>
      <c r="G207" s="153"/>
      <c r="H207" s="153"/>
      <c r="I207" s="156"/>
      <c r="J207" s="167">
        <f>BK207</f>
        <v>0</v>
      </c>
      <c r="K207" s="153"/>
      <c r="L207" s="158"/>
      <c r="M207" s="159"/>
      <c r="N207" s="160"/>
      <c r="O207" s="160"/>
      <c r="P207" s="161">
        <f>SUM(P208:P209)</f>
        <v>0</v>
      </c>
      <c r="Q207" s="160"/>
      <c r="R207" s="161">
        <f>SUM(R208:R209)</f>
        <v>4.9037199999999999</v>
      </c>
      <c r="S207" s="160"/>
      <c r="T207" s="162">
        <f>SUM(T208:T209)</f>
        <v>0</v>
      </c>
      <c r="AR207" s="163" t="s">
        <v>77</v>
      </c>
      <c r="AT207" s="164" t="s">
        <v>68</v>
      </c>
      <c r="AU207" s="164" t="s">
        <v>77</v>
      </c>
      <c r="AY207" s="163" t="s">
        <v>117</v>
      </c>
      <c r="BK207" s="165">
        <f>SUM(BK208:BK209)</f>
        <v>0</v>
      </c>
    </row>
    <row r="208" spans="2:65" s="1" customFormat="1" ht="16.5" customHeight="1">
      <c r="B208" s="31"/>
      <c r="C208" s="168" t="s">
        <v>370</v>
      </c>
      <c r="D208" s="168" t="s">
        <v>119</v>
      </c>
      <c r="E208" s="169" t="s">
        <v>371</v>
      </c>
      <c r="F208" s="170" t="s">
        <v>372</v>
      </c>
      <c r="G208" s="171" t="s">
        <v>122</v>
      </c>
      <c r="H208" s="172">
        <v>5</v>
      </c>
      <c r="I208" s="173"/>
      <c r="J208" s="172">
        <f>ROUND(I208*H208,2)</f>
        <v>0</v>
      </c>
      <c r="K208" s="170" t="s">
        <v>123</v>
      </c>
      <c r="L208" s="35"/>
      <c r="M208" s="174" t="s">
        <v>1</v>
      </c>
      <c r="N208" s="175" t="s">
        <v>40</v>
      </c>
      <c r="O208" s="57"/>
      <c r="P208" s="176">
        <f>O208*H208</f>
        <v>0</v>
      </c>
      <c r="Q208" s="176">
        <v>0.42080000000000001</v>
      </c>
      <c r="R208" s="176">
        <f>Q208*H208</f>
        <v>2.1040000000000001</v>
      </c>
      <c r="S208" s="176">
        <v>0</v>
      </c>
      <c r="T208" s="177">
        <f>S208*H208</f>
        <v>0</v>
      </c>
      <c r="AR208" s="14" t="s">
        <v>124</v>
      </c>
      <c r="AT208" s="14" t="s">
        <v>119</v>
      </c>
      <c r="AU208" s="14" t="s">
        <v>79</v>
      </c>
      <c r="AY208" s="14" t="s">
        <v>117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14" t="s">
        <v>77</v>
      </c>
      <c r="BK208" s="178">
        <f>ROUND(I208*H208,2)</f>
        <v>0</v>
      </c>
      <c r="BL208" s="14" t="s">
        <v>124</v>
      </c>
      <c r="BM208" s="14" t="s">
        <v>373</v>
      </c>
    </row>
    <row r="209" spans="2:65" s="1" customFormat="1" ht="16.5" customHeight="1">
      <c r="B209" s="31"/>
      <c r="C209" s="168" t="s">
        <v>374</v>
      </c>
      <c r="D209" s="168" t="s">
        <v>119</v>
      </c>
      <c r="E209" s="169" t="s">
        <v>375</v>
      </c>
      <c r="F209" s="170" t="s">
        <v>376</v>
      </c>
      <c r="G209" s="171" t="s">
        <v>122</v>
      </c>
      <c r="H209" s="172">
        <v>9</v>
      </c>
      <c r="I209" s="173"/>
      <c r="J209" s="172">
        <f>ROUND(I209*H209,2)</f>
        <v>0</v>
      </c>
      <c r="K209" s="170" t="s">
        <v>123</v>
      </c>
      <c r="L209" s="35"/>
      <c r="M209" s="174" t="s">
        <v>1</v>
      </c>
      <c r="N209" s="175" t="s">
        <v>40</v>
      </c>
      <c r="O209" s="57"/>
      <c r="P209" s="176">
        <f>O209*H209</f>
        <v>0</v>
      </c>
      <c r="Q209" s="176">
        <v>0.31108000000000002</v>
      </c>
      <c r="R209" s="176">
        <f>Q209*H209</f>
        <v>2.7997200000000002</v>
      </c>
      <c r="S209" s="176">
        <v>0</v>
      </c>
      <c r="T209" s="177">
        <f>S209*H209</f>
        <v>0</v>
      </c>
      <c r="AR209" s="14" t="s">
        <v>124</v>
      </c>
      <c r="AT209" s="14" t="s">
        <v>119</v>
      </c>
      <c r="AU209" s="14" t="s">
        <v>79</v>
      </c>
      <c r="AY209" s="14" t="s">
        <v>117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14" t="s">
        <v>77</v>
      </c>
      <c r="BK209" s="178">
        <f>ROUND(I209*H209,2)</f>
        <v>0</v>
      </c>
      <c r="BL209" s="14" t="s">
        <v>124</v>
      </c>
      <c r="BM209" s="14" t="s">
        <v>377</v>
      </c>
    </row>
    <row r="210" spans="2:65" s="10" customFormat="1" ht="22.9" customHeight="1">
      <c r="B210" s="152"/>
      <c r="C210" s="153"/>
      <c r="D210" s="154" t="s">
        <v>68</v>
      </c>
      <c r="E210" s="166" t="s">
        <v>378</v>
      </c>
      <c r="F210" s="166" t="s">
        <v>379</v>
      </c>
      <c r="G210" s="153"/>
      <c r="H210" s="153"/>
      <c r="I210" s="156"/>
      <c r="J210" s="167">
        <f>BK210</f>
        <v>0</v>
      </c>
      <c r="K210" s="153"/>
      <c r="L210" s="158"/>
      <c r="M210" s="159"/>
      <c r="N210" s="160"/>
      <c r="O210" s="160"/>
      <c r="P210" s="161">
        <f>SUM(P211:P245)</f>
        <v>0</v>
      </c>
      <c r="Q210" s="160"/>
      <c r="R210" s="161">
        <f>SUM(R211:R245)</f>
        <v>147.60305000000002</v>
      </c>
      <c r="S210" s="160"/>
      <c r="T210" s="162">
        <f>SUM(T211:T245)</f>
        <v>0</v>
      </c>
      <c r="AR210" s="163" t="s">
        <v>77</v>
      </c>
      <c r="AT210" s="164" t="s">
        <v>68</v>
      </c>
      <c r="AU210" s="164" t="s">
        <v>77</v>
      </c>
      <c r="AY210" s="163" t="s">
        <v>117</v>
      </c>
      <c r="BK210" s="165">
        <f>SUM(BK211:BK245)</f>
        <v>0</v>
      </c>
    </row>
    <row r="211" spans="2:65" s="1" customFormat="1" ht="16.5" customHeight="1">
      <c r="B211" s="31"/>
      <c r="C211" s="168" t="s">
        <v>380</v>
      </c>
      <c r="D211" s="168" t="s">
        <v>119</v>
      </c>
      <c r="E211" s="169" t="s">
        <v>381</v>
      </c>
      <c r="F211" s="170" t="s">
        <v>382</v>
      </c>
      <c r="G211" s="171" t="s">
        <v>122</v>
      </c>
      <c r="H211" s="172">
        <v>2</v>
      </c>
      <c r="I211" s="173"/>
      <c r="J211" s="172">
        <f>ROUND(I211*H211,2)</f>
        <v>0</v>
      </c>
      <c r="K211" s="170" t="s">
        <v>123</v>
      </c>
      <c r="L211" s="35"/>
      <c r="M211" s="174" t="s">
        <v>1</v>
      </c>
      <c r="N211" s="175" t="s">
        <v>40</v>
      </c>
      <c r="O211" s="57"/>
      <c r="P211" s="176">
        <f>O211*H211</f>
        <v>0</v>
      </c>
      <c r="Q211" s="176">
        <v>6.9999999999999999E-4</v>
      </c>
      <c r="R211" s="176">
        <f>Q211*H211</f>
        <v>1.4E-3</v>
      </c>
      <c r="S211" s="176">
        <v>0</v>
      </c>
      <c r="T211" s="177">
        <f>S211*H211</f>
        <v>0</v>
      </c>
      <c r="AR211" s="14" t="s">
        <v>124</v>
      </c>
      <c r="AT211" s="14" t="s">
        <v>119</v>
      </c>
      <c r="AU211" s="14" t="s">
        <v>79</v>
      </c>
      <c r="AY211" s="14" t="s">
        <v>117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14" t="s">
        <v>77</v>
      </c>
      <c r="BK211" s="178">
        <f>ROUND(I211*H211,2)</f>
        <v>0</v>
      </c>
      <c r="BL211" s="14" t="s">
        <v>124</v>
      </c>
      <c r="BM211" s="14" t="s">
        <v>383</v>
      </c>
    </row>
    <row r="212" spans="2:65" s="12" customFormat="1">
      <c r="B212" s="191"/>
      <c r="C212" s="192"/>
      <c r="D212" s="181" t="s">
        <v>145</v>
      </c>
      <c r="E212" s="193" t="s">
        <v>1</v>
      </c>
      <c r="F212" s="194" t="s">
        <v>384</v>
      </c>
      <c r="G212" s="192"/>
      <c r="H212" s="193" t="s">
        <v>1</v>
      </c>
      <c r="I212" s="195"/>
      <c r="J212" s="192"/>
      <c r="K212" s="192"/>
      <c r="L212" s="196"/>
      <c r="M212" s="197"/>
      <c r="N212" s="198"/>
      <c r="O212" s="198"/>
      <c r="P212" s="198"/>
      <c r="Q212" s="198"/>
      <c r="R212" s="198"/>
      <c r="S212" s="198"/>
      <c r="T212" s="199"/>
      <c r="AT212" s="200" t="s">
        <v>145</v>
      </c>
      <c r="AU212" s="200" t="s">
        <v>79</v>
      </c>
      <c r="AV212" s="12" t="s">
        <v>77</v>
      </c>
      <c r="AW212" s="12" t="s">
        <v>31</v>
      </c>
      <c r="AX212" s="12" t="s">
        <v>69</v>
      </c>
      <c r="AY212" s="200" t="s">
        <v>117</v>
      </c>
    </row>
    <row r="213" spans="2:65" s="11" customFormat="1">
      <c r="B213" s="179"/>
      <c r="C213" s="180"/>
      <c r="D213" s="181" t="s">
        <v>145</v>
      </c>
      <c r="E213" s="182" t="s">
        <v>1</v>
      </c>
      <c r="F213" s="183" t="s">
        <v>79</v>
      </c>
      <c r="G213" s="180"/>
      <c r="H213" s="184">
        <v>2</v>
      </c>
      <c r="I213" s="185"/>
      <c r="J213" s="180"/>
      <c r="K213" s="180"/>
      <c r="L213" s="186"/>
      <c r="M213" s="187"/>
      <c r="N213" s="188"/>
      <c r="O213" s="188"/>
      <c r="P213" s="188"/>
      <c r="Q213" s="188"/>
      <c r="R213" s="188"/>
      <c r="S213" s="188"/>
      <c r="T213" s="189"/>
      <c r="AT213" s="190" t="s">
        <v>145</v>
      </c>
      <c r="AU213" s="190" t="s">
        <v>79</v>
      </c>
      <c r="AV213" s="11" t="s">
        <v>79</v>
      </c>
      <c r="AW213" s="11" t="s">
        <v>31</v>
      </c>
      <c r="AX213" s="11" t="s">
        <v>77</v>
      </c>
      <c r="AY213" s="190" t="s">
        <v>117</v>
      </c>
    </row>
    <row r="214" spans="2:65" s="1" customFormat="1" ht="16.5" customHeight="1">
      <c r="B214" s="31"/>
      <c r="C214" s="201" t="s">
        <v>385</v>
      </c>
      <c r="D214" s="201" t="s">
        <v>202</v>
      </c>
      <c r="E214" s="202" t="s">
        <v>386</v>
      </c>
      <c r="F214" s="203" t="s">
        <v>387</v>
      </c>
      <c r="G214" s="204" t="s">
        <v>122</v>
      </c>
      <c r="H214" s="205">
        <v>2</v>
      </c>
      <c r="I214" s="206"/>
      <c r="J214" s="205">
        <f>ROUND(I214*H214,2)</f>
        <v>0</v>
      </c>
      <c r="K214" s="203" t="s">
        <v>1</v>
      </c>
      <c r="L214" s="207"/>
      <c r="M214" s="208" t="s">
        <v>1</v>
      </c>
      <c r="N214" s="209" t="s">
        <v>40</v>
      </c>
      <c r="O214" s="57"/>
      <c r="P214" s="176">
        <f>O214*H214</f>
        <v>0</v>
      </c>
      <c r="Q214" s="176">
        <v>0</v>
      </c>
      <c r="R214" s="176">
        <f>Q214*H214</f>
        <v>0</v>
      </c>
      <c r="S214" s="176">
        <v>0</v>
      </c>
      <c r="T214" s="177">
        <f>S214*H214</f>
        <v>0</v>
      </c>
      <c r="AR214" s="14" t="s">
        <v>153</v>
      </c>
      <c r="AT214" s="14" t="s">
        <v>202</v>
      </c>
      <c r="AU214" s="14" t="s">
        <v>79</v>
      </c>
      <c r="AY214" s="14" t="s">
        <v>117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14" t="s">
        <v>77</v>
      </c>
      <c r="BK214" s="178">
        <f>ROUND(I214*H214,2)</f>
        <v>0</v>
      </c>
      <c r="BL214" s="14" t="s">
        <v>124</v>
      </c>
      <c r="BM214" s="14" t="s">
        <v>388</v>
      </c>
    </row>
    <row r="215" spans="2:65" s="1" customFormat="1" ht="16.5" customHeight="1">
      <c r="B215" s="31"/>
      <c r="C215" s="168" t="s">
        <v>389</v>
      </c>
      <c r="D215" s="168" t="s">
        <v>119</v>
      </c>
      <c r="E215" s="169" t="s">
        <v>390</v>
      </c>
      <c r="F215" s="170" t="s">
        <v>391</v>
      </c>
      <c r="G215" s="171" t="s">
        <v>122</v>
      </c>
      <c r="H215" s="172">
        <v>2</v>
      </c>
      <c r="I215" s="173"/>
      <c r="J215" s="172">
        <f>ROUND(I215*H215,2)</f>
        <v>0</v>
      </c>
      <c r="K215" s="170" t="s">
        <v>123</v>
      </c>
      <c r="L215" s="35"/>
      <c r="M215" s="174" t="s">
        <v>1</v>
      </c>
      <c r="N215" s="175" t="s">
        <v>40</v>
      </c>
      <c r="O215" s="57"/>
      <c r="P215" s="176">
        <f>O215*H215</f>
        <v>0</v>
      </c>
      <c r="Q215" s="176">
        <v>1.0499999999999999E-3</v>
      </c>
      <c r="R215" s="176">
        <f>Q215*H215</f>
        <v>2.0999999999999999E-3</v>
      </c>
      <c r="S215" s="176">
        <v>0</v>
      </c>
      <c r="T215" s="177">
        <f>S215*H215</f>
        <v>0</v>
      </c>
      <c r="AR215" s="14" t="s">
        <v>124</v>
      </c>
      <c r="AT215" s="14" t="s">
        <v>119</v>
      </c>
      <c r="AU215" s="14" t="s">
        <v>79</v>
      </c>
      <c r="AY215" s="14" t="s">
        <v>117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14" t="s">
        <v>77</v>
      </c>
      <c r="BK215" s="178">
        <f>ROUND(I215*H215,2)</f>
        <v>0</v>
      </c>
      <c r="BL215" s="14" t="s">
        <v>124</v>
      </c>
      <c r="BM215" s="14" t="s">
        <v>392</v>
      </c>
    </row>
    <row r="216" spans="2:65" s="12" customFormat="1">
      <c r="B216" s="191"/>
      <c r="C216" s="192"/>
      <c r="D216" s="181" t="s">
        <v>145</v>
      </c>
      <c r="E216" s="193" t="s">
        <v>1</v>
      </c>
      <c r="F216" s="194" t="s">
        <v>393</v>
      </c>
      <c r="G216" s="192"/>
      <c r="H216" s="193" t="s">
        <v>1</v>
      </c>
      <c r="I216" s="195"/>
      <c r="J216" s="192"/>
      <c r="K216" s="192"/>
      <c r="L216" s="196"/>
      <c r="M216" s="197"/>
      <c r="N216" s="198"/>
      <c r="O216" s="198"/>
      <c r="P216" s="198"/>
      <c r="Q216" s="198"/>
      <c r="R216" s="198"/>
      <c r="S216" s="198"/>
      <c r="T216" s="199"/>
      <c r="AT216" s="200" t="s">
        <v>145</v>
      </c>
      <c r="AU216" s="200" t="s">
        <v>79</v>
      </c>
      <c r="AV216" s="12" t="s">
        <v>77</v>
      </c>
      <c r="AW216" s="12" t="s">
        <v>31</v>
      </c>
      <c r="AX216" s="12" t="s">
        <v>69</v>
      </c>
      <c r="AY216" s="200" t="s">
        <v>117</v>
      </c>
    </row>
    <row r="217" spans="2:65" s="11" customFormat="1">
      <c r="B217" s="179"/>
      <c r="C217" s="180"/>
      <c r="D217" s="181" t="s">
        <v>145</v>
      </c>
      <c r="E217" s="182" t="s">
        <v>1</v>
      </c>
      <c r="F217" s="183" t="s">
        <v>79</v>
      </c>
      <c r="G217" s="180"/>
      <c r="H217" s="184">
        <v>2</v>
      </c>
      <c r="I217" s="185"/>
      <c r="J217" s="180"/>
      <c r="K217" s="180"/>
      <c r="L217" s="186"/>
      <c r="M217" s="187"/>
      <c r="N217" s="188"/>
      <c r="O217" s="188"/>
      <c r="P217" s="188"/>
      <c r="Q217" s="188"/>
      <c r="R217" s="188"/>
      <c r="S217" s="188"/>
      <c r="T217" s="189"/>
      <c r="AT217" s="190" t="s">
        <v>145</v>
      </c>
      <c r="AU217" s="190" t="s">
        <v>79</v>
      </c>
      <c r="AV217" s="11" t="s">
        <v>79</v>
      </c>
      <c r="AW217" s="11" t="s">
        <v>31</v>
      </c>
      <c r="AX217" s="11" t="s">
        <v>77</v>
      </c>
      <c r="AY217" s="190" t="s">
        <v>117</v>
      </c>
    </row>
    <row r="218" spans="2:65" s="1" customFormat="1" ht="16.5" customHeight="1">
      <c r="B218" s="31"/>
      <c r="C218" s="201" t="s">
        <v>394</v>
      </c>
      <c r="D218" s="201" t="s">
        <v>202</v>
      </c>
      <c r="E218" s="202" t="s">
        <v>395</v>
      </c>
      <c r="F218" s="203" t="s">
        <v>396</v>
      </c>
      <c r="G218" s="204" t="s">
        <v>122</v>
      </c>
      <c r="H218" s="205">
        <v>2</v>
      </c>
      <c r="I218" s="206"/>
      <c r="J218" s="205">
        <f>ROUND(I218*H218,2)</f>
        <v>0</v>
      </c>
      <c r="K218" s="203" t="s">
        <v>1</v>
      </c>
      <c r="L218" s="207"/>
      <c r="M218" s="208" t="s">
        <v>1</v>
      </c>
      <c r="N218" s="209" t="s">
        <v>40</v>
      </c>
      <c r="O218" s="57"/>
      <c r="P218" s="176">
        <f>O218*H218</f>
        <v>0</v>
      </c>
      <c r="Q218" s="176">
        <v>0</v>
      </c>
      <c r="R218" s="176">
        <f>Q218*H218</f>
        <v>0</v>
      </c>
      <c r="S218" s="176">
        <v>0</v>
      </c>
      <c r="T218" s="177">
        <f>S218*H218</f>
        <v>0</v>
      </c>
      <c r="AR218" s="14" t="s">
        <v>153</v>
      </c>
      <c r="AT218" s="14" t="s">
        <v>202</v>
      </c>
      <c r="AU218" s="14" t="s">
        <v>79</v>
      </c>
      <c r="AY218" s="14" t="s">
        <v>117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14" t="s">
        <v>77</v>
      </c>
      <c r="BK218" s="178">
        <f>ROUND(I218*H218,2)</f>
        <v>0</v>
      </c>
      <c r="BL218" s="14" t="s">
        <v>124</v>
      </c>
      <c r="BM218" s="14" t="s">
        <v>397</v>
      </c>
    </row>
    <row r="219" spans="2:65" s="1" customFormat="1" ht="16.5" customHeight="1">
      <c r="B219" s="31"/>
      <c r="C219" s="168" t="s">
        <v>398</v>
      </c>
      <c r="D219" s="168" t="s">
        <v>119</v>
      </c>
      <c r="E219" s="169" t="s">
        <v>399</v>
      </c>
      <c r="F219" s="170" t="s">
        <v>400</v>
      </c>
      <c r="G219" s="171" t="s">
        <v>122</v>
      </c>
      <c r="H219" s="172">
        <v>4</v>
      </c>
      <c r="I219" s="173"/>
      <c r="J219" s="172">
        <f>ROUND(I219*H219,2)</f>
        <v>0</v>
      </c>
      <c r="K219" s="170" t="s">
        <v>123</v>
      </c>
      <c r="L219" s="35"/>
      <c r="M219" s="174" t="s">
        <v>1</v>
      </c>
      <c r="N219" s="175" t="s">
        <v>40</v>
      </c>
      <c r="O219" s="57"/>
      <c r="P219" s="176">
        <f>O219*H219</f>
        <v>0</v>
      </c>
      <c r="Q219" s="176">
        <v>0.11241</v>
      </c>
      <c r="R219" s="176">
        <f>Q219*H219</f>
        <v>0.44963999999999998</v>
      </c>
      <c r="S219" s="176">
        <v>0</v>
      </c>
      <c r="T219" s="177">
        <f>S219*H219</f>
        <v>0</v>
      </c>
      <c r="AR219" s="14" t="s">
        <v>124</v>
      </c>
      <c r="AT219" s="14" t="s">
        <v>119</v>
      </c>
      <c r="AU219" s="14" t="s">
        <v>79</v>
      </c>
      <c r="AY219" s="14" t="s">
        <v>117</v>
      </c>
      <c r="BE219" s="178">
        <f>IF(N219="základní",J219,0)</f>
        <v>0</v>
      </c>
      <c r="BF219" s="178">
        <f>IF(N219="snížená",J219,0)</f>
        <v>0</v>
      </c>
      <c r="BG219" s="178">
        <f>IF(N219="zákl. přenesená",J219,0)</f>
        <v>0</v>
      </c>
      <c r="BH219" s="178">
        <f>IF(N219="sníž. přenesená",J219,0)</f>
        <v>0</v>
      </c>
      <c r="BI219" s="178">
        <f>IF(N219="nulová",J219,0)</f>
        <v>0</v>
      </c>
      <c r="BJ219" s="14" t="s">
        <v>77</v>
      </c>
      <c r="BK219" s="178">
        <f>ROUND(I219*H219,2)</f>
        <v>0</v>
      </c>
      <c r="BL219" s="14" t="s">
        <v>124</v>
      </c>
      <c r="BM219" s="14" t="s">
        <v>401</v>
      </c>
    </row>
    <row r="220" spans="2:65" s="1" customFormat="1" ht="16.5" customHeight="1">
      <c r="B220" s="31"/>
      <c r="C220" s="201" t="s">
        <v>402</v>
      </c>
      <c r="D220" s="201" t="s">
        <v>202</v>
      </c>
      <c r="E220" s="202" t="s">
        <v>403</v>
      </c>
      <c r="F220" s="203" t="s">
        <v>404</v>
      </c>
      <c r="G220" s="204" t="s">
        <v>122</v>
      </c>
      <c r="H220" s="205">
        <v>4</v>
      </c>
      <c r="I220" s="206"/>
      <c r="J220" s="205">
        <f>ROUND(I220*H220,2)</f>
        <v>0</v>
      </c>
      <c r="K220" s="203" t="s">
        <v>123</v>
      </c>
      <c r="L220" s="207"/>
      <c r="M220" s="208" t="s">
        <v>1</v>
      </c>
      <c r="N220" s="209" t="s">
        <v>40</v>
      </c>
      <c r="O220" s="57"/>
      <c r="P220" s="176">
        <f>O220*H220</f>
        <v>0</v>
      </c>
      <c r="Q220" s="176">
        <v>6.1000000000000004E-3</v>
      </c>
      <c r="R220" s="176">
        <f>Q220*H220</f>
        <v>2.4400000000000002E-2</v>
      </c>
      <c r="S220" s="176">
        <v>0</v>
      </c>
      <c r="T220" s="177">
        <f>S220*H220</f>
        <v>0</v>
      </c>
      <c r="AR220" s="14" t="s">
        <v>153</v>
      </c>
      <c r="AT220" s="14" t="s">
        <v>202</v>
      </c>
      <c r="AU220" s="14" t="s">
        <v>79</v>
      </c>
      <c r="AY220" s="14" t="s">
        <v>117</v>
      </c>
      <c r="BE220" s="178">
        <f>IF(N220="základní",J220,0)</f>
        <v>0</v>
      </c>
      <c r="BF220" s="178">
        <f>IF(N220="snížená",J220,0)</f>
        <v>0</v>
      </c>
      <c r="BG220" s="178">
        <f>IF(N220="zákl. přenesená",J220,0)</f>
        <v>0</v>
      </c>
      <c r="BH220" s="178">
        <f>IF(N220="sníž. přenesená",J220,0)</f>
        <v>0</v>
      </c>
      <c r="BI220" s="178">
        <f>IF(N220="nulová",J220,0)</f>
        <v>0</v>
      </c>
      <c r="BJ220" s="14" t="s">
        <v>77</v>
      </c>
      <c r="BK220" s="178">
        <f>ROUND(I220*H220,2)</f>
        <v>0</v>
      </c>
      <c r="BL220" s="14" t="s">
        <v>124</v>
      </c>
      <c r="BM220" s="14" t="s">
        <v>405</v>
      </c>
    </row>
    <row r="221" spans="2:65" s="1" customFormat="1" ht="16.5" customHeight="1">
      <c r="B221" s="31"/>
      <c r="C221" s="168" t="s">
        <v>406</v>
      </c>
      <c r="D221" s="168" t="s">
        <v>119</v>
      </c>
      <c r="E221" s="169" t="s">
        <v>407</v>
      </c>
      <c r="F221" s="170" t="s">
        <v>408</v>
      </c>
      <c r="G221" s="171" t="s">
        <v>122</v>
      </c>
      <c r="H221" s="172">
        <v>1</v>
      </c>
      <c r="I221" s="173"/>
      <c r="J221" s="172">
        <f>ROUND(I221*H221,2)</f>
        <v>0</v>
      </c>
      <c r="K221" s="170" t="s">
        <v>1</v>
      </c>
      <c r="L221" s="35"/>
      <c r="M221" s="174" t="s">
        <v>1</v>
      </c>
      <c r="N221" s="175" t="s">
        <v>40</v>
      </c>
      <c r="O221" s="57"/>
      <c r="P221" s="176">
        <f>O221*H221</f>
        <v>0</v>
      </c>
      <c r="Q221" s="176">
        <v>0</v>
      </c>
      <c r="R221" s="176">
        <f>Q221*H221</f>
        <v>0</v>
      </c>
      <c r="S221" s="176">
        <v>0</v>
      </c>
      <c r="T221" s="177">
        <f>S221*H221</f>
        <v>0</v>
      </c>
      <c r="AR221" s="14" t="s">
        <v>124</v>
      </c>
      <c r="AT221" s="14" t="s">
        <v>119</v>
      </c>
      <c r="AU221" s="14" t="s">
        <v>79</v>
      </c>
      <c r="AY221" s="14" t="s">
        <v>117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14" t="s">
        <v>77</v>
      </c>
      <c r="BK221" s="178">
        <f>ROUND(I221*H221,2)</f>
        <v>0</v>
      </c>
      <c r="BL221" s="14" t="s">
        <v>124</v>
      </c>
      <c r="BM221" s="14" t="s">
        <v>409</v>
      </c>
    </row>
    <row r="222" spans="2:65" s="12" customFormat="1">
      <c r="B222" s="191"/>
      <c r="C222" s="192"/>
      <c r="D222" s="181" t="s">
        <v>145</v>
      </c>
      <c r="E222" s="193" t="s">
        <v>1</v>
      </c>
      <c r="F222" s="194" t="s">
        <v>410</v>
      </c>
      <c r="G222" s="192"/>
      <c r="H222" s="193" t="s">
        <v>1</v>
      </c>
      <c r="I222" s="195"/>
      <c r="J222" s="192"/>
      <c r="K222" s="192"/>
      <c r="L222" s="196"/>
      <c r="M222" s="197"/>
      <c r="N222" s="198"/>
      <c r="O222" s="198"/>
      <c r="P222" s="198"/>
      <c r="Q222" s="198"/>
      <c r="R222" s="198"/>
      <c r="S222" s="198"/>
      <c r="T222" s="199"/>
      <c r="AT222" s="200" t="s">
        <v>145</v>
      </c>
      <c r="AU222" s="200" t="s">
        <v>79</v>
      </c>
      <c r="AV222" s="12" t="s">
        <v>77</v>
      </c>
      <c r="AW222" s="12" t="s">
        <v>31</v>
      </c>
      <c r="AX222" s="12" t="s">
        <v>69</v>
      </c>
      <c r="AY222" s="200" t="s">
        <v>117</v>
      </c>
    </row>
    <row r="223" spans="2:65" s="11" customFormat="1">
      <c r="B223" s="179"/>
      <c r="C223" s="180"/>
      <c r="D223" s="181" t="s">
        <v>145</v>
      </c>
      <c r="E223" s="182" t="s">
        <v>1</v>
      </c>
      <c r="F223" s="183" t="s">
        <v>77</v>
      </c>
      <c r="G223" s="180"/>
      <c r="H223" s="184">
        <v>1</v>
      </c>
      <c r="I223" s="185"/>
      <c r="J223" s="180"/>
      <c r="K223" s="180"/>
      <c r="L223" s="186"/>
      <c r="M223" s="187"/>
      <c r="N223" s="188"/>
      <c r="O223" s="188"/>
      <c r="P223" s="188"/>
      <c r="Q223" s="188"/>
      <c r="R223" s="188"/>
      <c r="S223" s="188"/>
      <c r="T223" s="189"/>
      <c r="AT223" s="190" t="s">
        <v>145</v>
      </c>
      <c r="AU223" s="190" t="s">
        <v>79</v>
      </c>
      <c r="AV223" s="11" t="s">
        <v>79</v>
      </c>
      <c r="AW223" s="11" t="s">
        <v>31</v>
      </c>
      <c r="AX223" s="11" t="s">
        <v>77</v>
      </c>
      <c r="AY223" s="190" t="s">
        <v>117</v>
      </c>
    </row>
    <row r="224" spans="2:65" s="1" customFormat="1" ht="16.5" customHeight="1">
      <c r="B224" s="31"/>
      <c r="C224" s="168" t="s">
        <v>411</v>
      </c>
      <c r="D224" s="168" t="s">
        <v>119</v>
      </c>
      <c r="E224" s="169" t="s">
        <v>412</v>
      </c>
      <c r="F224" s="170" t="s">
        <v>413</v>
      </c>
      <c r="G224" s="171" t="s">
        <v>187</v>
      </c>
      <c r="H224" s="172">
        <v>1</v>
      </c>
      <c r="I224" s="173"/>
      <c r="J224" s="172">
        <f>ROUND(I224*H224,2)</f>
        <v>0</v>
      </c>
      <c r="K224" s="170" t="s">
        <v>123</v>
      </c>
      <c r="L224" s="35"/>
      <c r="M224" s="174" t="s">
        <v>1</v>
      </c>
      <c r="N224" s="175" t="s">
        <v>40</v>
      </c>
      <c r="O224" s="57"/>
      <c r="P224" s="176">
        <f>O224*H224</f>
        <v>0</v>
      </c>
      <c r="Q224" s="176">
        <v>2.5999999999999999E-3</v>
      </c>
      <c r="R224" s="176">
        <f>Q224*H224</f>
        <v>2.5999999999999999E-3</v>
      </c>
      <c r="S224" s="176">
        <v>0</v>
      </c>
      <c r="T224" s="177">
        <f>S224*H224</f>
        <v>0</v>
      </c>
      <c r="AR224" s="14" t="s">
        <v>124</v>
      </c>
      <c r="AT224" s="14" t="s">
        <v>119</v>
      </c>
      <c r="AU224" s="14" t="s">
        <v>79</v>
      </c>
      <c r="AY224" s="14" t="s">
        <v>117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14" t="s">
        <v>77</v>
      </c>
      <c r="BK224" s="178">
        <f>ROUND(I224*H224,2)</f>
        <v>0</v>
      </c>
      <c r="BL224" s="14" t="s">
        <v>124</v>
      </c>
      <c r="BM224" s="14" t="s">
        <v>414</v>
      </c>
    </row>
    <row r="225" spans="2:65" s="12" customFormat="1">
      <c r="B225" s="191"/>
      <c r="C225" s="192"/>
      <c r="D225" s="181" t="s">
        <v>145</v>
      </c>
      <c r="E225" s="193" t="s">
        <v>1</v>
      </c>
      <c r="F225" s="194" t="s">
        <v>415</v>
      </c>
      <c r="G225" s="192"/>
      <c r="H225" s="193" t="s">
        <v>1</v>
      </c>
      <c r="I225" s="195"/>
      <c r="J225" s="192"/>
      <c r="K225" s="192"/>
      <c r="L225" s="196"/>
      <c r="M225" s="197"/>
      <c r="N225" s="198"/>
      <c r="O225" s="198"/>
      <c r="P225" s="198"/>
      <c r="Q225" s="198"/>
      <c r="R225" s="198"/>
      <c r="S225" s="198"/>
      <c r="T225" s="199"/>
      <c r="AT225" s="200" t="s">
        <v>145</v>
      </c>
      <c r="AU225" s="200" t="s">
        <v>79</v>
      </c>
      <c r="AV225" s="12" t="s">
        <v>77</v>
      </c>
      <c r="AW225" s="12" t="s">
        <v>31</v>
      </c>
      <c r="AX225" s="12" t="s">
        <v>69</v>
      </c>
      <c r="AY225" s="200" t="s">
        <v>117</v>
      </c>
    </row>
    <row r="226" spans="2:65" s="11" customFormat="1">
      <c r="B226" s="179"/>
      <c r="C226" s="180"/>
      <c r="D226" s="181" t="s">
        <v>145</v>
      </c>
      <c r="E226" s="182" t="s">
        <v>1</v>
      </c>
      <c r="F226" s="183" t="s">
        <v>77</v>
      </c>
      <c r="G226" s="180"/>
      <c r="H226" s="184">
        <v>1</v>
      </c>
      <c r="I226" s="185"/>
      <c r="J226" s="180"/>
      <c r="K226" s="180"/>
      <c r="L226" s="186"/>
      <c r="M226" s="187"/>
      <c r="N226" s="188"/>
      <c r="O226" s="188"/>
      <c r="P226" s="188"/>
      <c r="Q226" s="188"/>
      <c r="R226" s="188"/>
      <c r="S226" s="188"/>
      <c r="T226" s="189"/>
      <c r="AT226" s="190" t="s">
        <v>145</v>
      </c>
      <c r="AU226" s="190" t="s">
        <v>79</v>
      </c>
      <c r="AV226" s="11" t="s">
        <v>79</v>
      </c>
      <c r="AW226" s="11" t="s">
        <v>31</v>
      </c>
      <c r="AX226" s="11" t="s">
        <v>77</v>
      </c>
      <c r="AY226" s="190" t="s">
        <v>117</v>
      </c>
    </row>
    <row r="227" spans="2:65" s="1" customFormat="1" ht="16.5" customHeight="1">
      <c r="B227" s="31"/>
      <c r="C227" s="168" t="s">
        <v>416</v>
      </c>
      <c r="D227" s="168" t="s">
        <v>119</v>
      </c>
      <c r="E227" s="169" t="s">
        <v>417</v>
      </c>
      <c r="F227" s="170" t="s">
        <v>418</v>
      </c>
      <c r="G227" s="171" t="s">
        <v>187</v>
      </c>
      <c r="H227" s="172">
        <v>1</v>
      </c>
      <c r="I227" s="173"/>
      <c r="J227" s="172">
        <f>ROUND(I227*H227,2)</f>
        <v>0</v>
      </c>
      <c r="K227" s="170" t="s">
        <v>123</v>
      </c>
      <c r="L227" s="35"/>
      <c r="M227" s="174" t="s">
        <v>1</v>
      </c>
      <c r="N227" s="175" t="s">
        <v>40</v>
      </c>
      <c r="O227" s="57"/>
      <c r="P227" s="176">
        <f>O227*H227</f>
        <v>0</v>
      </c>
      <c r="Q227" s="176">
        <v>1.0000000000000001E-5</v>
      </c>
      <c r="R227" s="176">
        <f>Q227*H227</f>
        <v>1.0000000000000001E-5</v>
      </c>
      <c r="S227" s="176">
        <v>0</v>
      </c>
      <c r="T227" s="177">
        <f>S227*H227</f>
        <v>0</v>
      </c>
      <c r="AR227" s="14" t="s">
        <v>124</v>
      </c>
      <c r="AT227" s="14" t="s">
        <v>119</v>
      </c>
      <c r="AU227" s="14" t="s">
        <v>79</v>
      </c>
      <c r="AY227" s="14" t="s">
        <v>117</v>
      </c>
      <c r="BE227" s="178">
        <f>IF(N227="základní",J227,0)</f>
        <v>0</v>
      </c>
      <c r="BF227" s="178">
        <f>IF(N227="snížená",J227,0)</f>
        <v>0</v>
      </c>
      <c r="BG227" s="178">
        <f>IF(N227="zákl. přenesená",J227,0)</f>
        <v>0</v>
      </c>
      <c r="BH227" s="178">
        <f>IF(N227="sníž. přenesená",J227,0)</f>
        <v>0</v>
      </c>
      <c r="BI227" s="178">
        <f>IF(N227="nulová",J227,0)</f>
        <v>0</v>
      </c>
      <c r="BJ227" s="14" t="s">
        <v>77</v>
      </c>
      <c r="BK227" s="178">
        <f>ROUND(I227*H227,2)</f>
        <v>0</v>
      </c>
      <c r="BL227" s="14" t="s">
        <v>124</v>
      </c>
      <c r="BM227" s="14" t="s">
        <v>419</v>
      </c>
    </row>
    <row r="228" spans="2:65" s="1" customFormat="1" ht="16.5" customHeight="1">
      <c r="B228" s="31"/>
      <c r="C228" s="168" t="s">
        <v>420</v>
      </c>
      <c r="D228" s="168" t="s">
        <v>119</v>
      </c>
      <c r="E228" s="169" t="s">
        <v>421</v>
      </c>
      <c r="F228" s="170" t="s">
        <v>422</v>
      </c>
      <c r="G228" s="171" t="s">
        <v>236</v>
      </c>
      <c r="H228" s="172">
        <v>409</v>
      </c>
      <c r="I228" s="173"/>
      <c r="J228" s="172">
        <f>ROUND(I228*H228,2)</f>
        <v>0</v>
      </c>
      <c r="K228" s="170" t="s">
        <v>123</v>
      </c>
      <c r="L228" s="35"/>
      <c r="M228" s="174" t="s">
        <v>1</v>
      </c>
      <c r="N228" s="175" t="s">
        <v>40</v>
      </c>
      <c r="O228" s="57"/>
      <c r="P228" s="176">
        <f>O228*H228</f>
        <v>0</v>
      </c>
      <c r="Q228" s="176">
        <v>0.15540000000000001</v>
      </c>
      <c r="R228" s="176">
        <f>Q228*H228</f>
        <v>63.558600000000006</v>
      </c>
      <c r="S228" s="176">
        <v>0</v>
      </c>
      <c r="T228" s="177">
        <f>S228*H228</f>
        <v>0</v>
      </c>
      <c r="AR228" s="14" t="s">
        <v>124</v>
      </c>
      <c r="AT228" s="14" t="s">
        <v>119</v>
      </c>
      <c r="AU228" s="14" t="s">
        <v>79</v>
      </c>
      <c r="AY228" s="14" t="s">
        <v>117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14" t="s">
        <v>77</v>
      </c>
      <c r="BK228" s="178">
        <f>ROUND(I228*H228,2)</f>
        <v>0</v>
      </c>
      <c r="BL228" s="14" t="s">
        <v>124</v>
      </c>
      <c r="BM228" s="14" t="s">
        <v>423</v>
      </c>
    </row>
    <row r="229" spans="2:65" s="11" customFormat="1">
      <c r="B229" s="179"/>
      <c r="C229" s="180"/>
      <c r="D229" s="181" t="s">
        <v>145</v>
      </c>
      <c r="E229" s="182" t="s">
        <v>1</v>
      </c>
      <c r="F229" s="183" t="s">
        <v>424</v>
      </c>
      <c r="G229" s="180"/>
      <c r="H229" s="184">
        <v>409</v>
      </c>
      <c r="I229" s="185"/>
      <c r="J229" s="180"/>
      <c r="K229" s="180"/>
      <c r="L229" s="186"/>
      <c r="M229" s="187"/>
      <c r="N229" s="188"/>
      <c r="O229" s="188"/>
      <c r="P229" s="188"/>
      <c r="Q229" s="188"/>
      <c r="R229" s="188"/>
      <c r="S229" s="188"/>
      <c r="T229" s="189"/>
      <c r="AT229" s="190" t="s">
        <v>145</v>
      </c>
      <c r="AU229" s="190" t="s">
        <v>79</v>
      </c>
      <c r="AV229" s="11" t="s">
        <v>79</v>
      </c>
      <c r="AW229" s="11" t="s">
        <v>31</v>
      </c>
      <c r="AX229" s="11" t="s">
        <v>77</v>
      </c>
      <c r="AY229" s="190" t="s">
        <v>117</v>
      </c>
    </row>
    <row r="230" spans="2:65" s="1" customFormat="1" ht="16.5" customHeight="1">
      <c r="B230" s="31"/>
      <c r="C230" s="201" t="s">
        <v>425</v>
      </c>
      <c r="D230" s="201" t="s">
        <v>202</v>
      </c>
      <c r="E230" s="202" t="s">
        <v>426</v>
      </c>
      <c r="F230" s="203" t="s">
        <v>427</v>
      </c>
      <c r="G230" s="204" t="s">
        <v>236</v>
      </c>
      <c r="H230" s="205">
        <v>363</v>
      </c>
      <c r="I230" s="206"/>
      <c r="J230" s="205">
        <f>ROUND(I230*H230,2)</f>
        <v>0</v>
      </c>
      <c r="K230" s="203" t="s">
        <v>123</v>
      </c>
      <c r="L230" s="207"/>
      <c r="M230" s="208" t="s">
        <v>1</v>
      </c>
      <c r="N230" s="209" t="s">
        <v>40</v>
      </c>
      <c r="O230" s="57"/>
      <c r="P230" s="176">
        <f>O230*H230</f>
        <v>0</v>
      </c>
      <c r="Q230" s="176">
        <v>8.1000000000000003E-2</v>
      </c>
      <c r="R230" s="176">
        <f>Q230*H230</f>
        <v>29.403000000000002</v>
      </c>
      <c r="S230" s="176">
        <v>0</v>
      </c>
      <c r="T230" s="177">
        <f>S230*H230</f>
        <v>0</v>
      </c>
      <c r="AR230" s="14" t="s">
        <v>153</v>
      </c>
      <c r="AT230" s="14" t="s">
        <v>202</v>
      </c>
      <c r="AU230" s="14" t="s">
        <v>79</v>
      </c>
      <c r="AY230" s="14" t="s">
        <v>117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14" t="s">
        <v>77</v>
      </c>
      <c r="BK230" s="178">
        <f>ROUND(I230*H230,2)</f>
        <v>0</v>
      </c>
      <c r="BL230" s="14" t="s">
        <v>124</v>
      </c>
      <c r="BM230" s="14" t="s">
        <v>428</v>
      </c>
    </row>
    <row r="231" spans="2:65" s="11" customFormat="1">
      <c r="B231" s="179"/>
      <c r="C231" s="180"/>
      <c r="D231" s="181" t="s">
        <v>145</v>
      </c>
      <c r="E231" s="182" t="s">
        <v>1</v>
      </c>
      <c r="F231" s="183" t="s">
        <v>429</v>
      </c>
      <c r="G231" s="180"/>
      <c r="H231" s="184">
        <v>363</v>
      </c>
      <c r="I231" s="185"/>
      <c r="J231" s="180"/>
      <c r="K231" s="180"/>
      <c r="L231" s="186"/>
      <c r="M231" s="187"/>
      <c r="N231" s="188"/>
      <c r="O231" s="188"/>
      <c r="P231" s="188"/>
      <c r="Q231" s="188"/>
      <c r="R231" s="188"/>
      <c r="S231" s="188"/>
      <c r="T231" s="189"/>
      <c r="AT231" s="190" t="s">
        <v>145</v>
      </c>
      <c r="AU231" s="190" t="s">
        <v>79</v>
      </c>
      <c r="AV231" s="11" t="s">
        <v>79</v>
      </c>
      <c r="AW231" s="11" t="s">
        <v>31</v>
      </c>
      <c r="AX231" s="11" t="s">
        <v>77</v>
      </c>
      <c r="AY231" s="190" t="s">
        <v>117</v>
      </c>
    </row>
    <row r="232" spans="2:65" s="12" customFormat="1">
      <c r="B232" s="191"/>
      <c r="C232" s="192"/>
      <c r="D232" s="181" t="s">
        <v>145</v>
      </c>
      <c r="E232" s="193" t="s">
        <v>1</v>
      </c>
      <c r="F232" s="194" t="s">
        <v>430</v>
      </c>
      <c r="G232" s="192"/>
      <c r="H232" s="193" t="s">
        <v>1</v>
      </c>
      <c r="I232" s="195"/>
      <c r="J232" s="192"/>
      <c r="K232" s="192"/>
      <c r="L232" s="196"/>
      <c r="M232" s="197"/>
      <c r="N232" s="198"/>
      <c r="O232" s="198"/>
      <c r="P232" s="198"/>
      <c r="Q232" s="198"/>
      <c r="R232" s="198"/>
      <c r="S232" s="198"/>
      <c r="T232" s="199"/>
      <c r="AT232" s="200" t="s">
        <v>145</v>
      </c>
      <c r="AU232" s="200" t="s">
        <v>79</v>
      </c>
      <c r="AV232" s="12" t="s">
        <v>77</v>
      </c>
      <c r="AW232" s="12" t="s">
        <v>31</v>
      </c>
      <c r="AX232" s="12" t="s">
        <v>69</v>
      </c>
      <c r="AY232" s="200" t="s">
        <v>117</v>
      </c>
    </row>
    <row r="233" spans="2:65" s="1" customFormat="1" ht="16.5" customHeight="1">
      <c r="B233" s="31"/>
      <c r="C233" s="201" t="s">
        <v>431</v>
      </c>
      <c r="D233" s="201" t="s">
        <v>202</v>
      </c>
      <c r="E233" s="202" t="s">
        <v>432</v>
      </c>
      <c r="F233" s="203" t="s">
        <v>433</v>
      </c>
      <c r="G233" s="204" t="s">
        <v>236</v>
      </c>
      <c r="H233" s="205">
        <v>39</v>
      </c>
      <c r="I233" s="206"/>
      <c r="J233" s="205">
        <f>ROUND(I233*H233,2)</f>
        <v>0</v>
      </c>
      <c r="K233" s="203" t="s">
        <v>123</v>
      </c>
      <c r="L233" s="207"/>
      <c r="M233" s="208" t="s">
        <v>1</v>
      </c>
      <c r="N233" s="209" t="s">
        <v>40</v>
      </c>
      <c r="O233" s="57"/>
      <c r="P233" s="176">
        <f>O233*H233</f>
        <v>0</v>
      </c>
      <c r="Q233" s="176">
        <v>4.8300000000000003E-2</v>
      </c>
      <c r="R233" s="176">
        <f>Q233*H233</f>
        <v>1.8837000000000002</v>
      </c>
      <c r="S233" s="176">
        <v>0</v>
      </c>
      <c r="T233" s="177">
        <f>S233*H233</f>
        <v>0</v>
      </c>
      <c r="AR233" s="14" t="s">
        <v>153</v>
      </c>
      <c r="AT233" s="14" t="s">
        <v>202</v>
      </c>
      <c r="AU233" s="14" t="s">
        <v>79</v>
      </c>
      <c r="AY233" s="14" t="s">
        <v>117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14" t="s">
        <v>77</v>
      </c>
      <c r="BK233" s="178">
        <f>ROUND(I233*H233,2)</f>
        <v>0</v>
      </c>
      <c r="BL233" s="14" t="s">
        <v>124</v>
      </c>
      <c r="BM233" s="14" t="s">
        <v>434</v>
      </c>
    </row>
    <row r="234" spans="2:65" s="11" customFormat="1">
      <c r="B234" s="179"/>
      <c r="C234" s="180"/>
      <c r="D234" s="181" t="s">
        <v>145</v>
      </c>
      <c r="E234" s="182" t="s">
        <v>1</v>
      </c>
      <c r="F234" s="183" t="s">
        <v>435</v>
      </c>
      <c r="G234" s="180"/>
      <c r="H234" s="184">
        <v>39</v>
      </c>
      <c r="I234" s="185"/>
      <c r="J234" s="180"/>
      <c r="K234" s="180"/>
      <c r="L234" s="186"/>
      <c r="M234" s="187"/>
      <c r="N234" s="188"/>
      <c r="O234" s="188"/>
      <c r="P234" s="188"/>
      <c r="Q234" s="188"/>
      <c r="R234" s="188"/>
      <c r="S234" s="188"/>
      <c r="T234" s="189"/>
      <c r="AT234" s="190" t="s">
        <v>145</v>
      </c>
      <c r="AU234" s="190" t="s">
        <v>79</v>
      </c>
      <c r="AV234" s="11" t="s">
        <v>79</v>
      </c>
      <c r="AW234" s="11" t="s">
        <v>31</v>
      </c>
      <c r="AX234" s="11" t="s">
        <v>77</v>
      </c>
      <c r="AY234" s="190" t="s">
        <v>117</v>
      </c>
    </row>
    <row r="235" spans="2:65" s="12" customFormat="1">
      <c r="B235" s="191"/>
      <c r="C235" s="192"/>
      <c r="D235" s="181" t="s">
        <v>145</v>
      </c>
      <c r="E235" s="193" t="s">
        <v>1</v>
      </c>
      <c r="F235" s="194" t="s">
        <v>430</v>
      </c>
      <c r="G235" s="192"/>
      <c r="H235" s="193" t="s">
        <v>1</v>
      </c>
      <c r="I235" s="195">
        <v>1</v>
      </c>
      <c r="J235" s="192"/>
      <c r="K235" s="192"/>
      <c r="L235" s="196"/>
      <c r="M235" s="197"/>
      <c r="N235" s="198"/>
      <c r="O235" s="198"/>
      <c r="P235" s="198"/>
      <c r="Q235" s="198"/>
      <c r="R235" s="198"/>
      <c r="S235" s="198"/>
      <c r="T235" s="199"/>
      <c r="AT235" s="200" t="s">
        <v>145</v>
      </c>
      <c r="AU235" s="200" t="s">
        <v>79</v>
      </c>
      <c r="AV235" s="12" t="s">
        <v>77</v>
      </c>
      <c r="AW235" s="12" t="s">
        <v>31</v>
      </c>
      <c r="AX235" s="12" t="s">
        <v>69</v>
      </c>
      <c r="AY235" s="200" t="s">
        <v>117</v>
      </c>
    </row>
    <row r="236" spans="2:65" s="1" customFormat="1" ht="16.5" customHeight="1">
      <c r="B236" s="31"/>
      <c r="C236" s="201" t="s">
        <v>436</v>
      </c>
      <c r="D236" s="201" t="s">
        <v>202</v>
      </c>
      <c r="E236" s="202" t="s">
        <v>437</v>
      </c>
      <c r="F236" s="203" t="s">
        <v>438</v>
      </c>
      <c r="G236" s="204" t="s">
        <v>236</v>
      </c>
      <c r="H236" s="205">
        <v>12</v>
      </c>
      <c r="I236" s="206"/>
      <c r="J236" s="205">
        <f>ROUND(I236*H236,2)</f>
        <v>0</v>
      </c>
      <c r="K236" s="203" t="s">
        <v>123</v>
      </c>
      <c r="L236" s="207"/>
      <c r="M236" s="208" t="s">
        <v>1</v>
      </c>
      <c r="N236" s="209" t="s">
        <v>40</v>
      </c>
      <c r="O236" s="57"/>
      <c r="P236" s="176">
        <f>O236*H236</f>
        <v>0</v>
      </c>
      <c r="Q236" s="176">
        <v>6.4000000000000001E-2</v>
      </c>
      <c r="R236" s="176">
        <f>Q236*H236</f>
        <v>0.76800000000000002</v>
      </c>
      <c r="S236" s="176">
        <v>0</v>
      </c>
      <c r="T236" s="177">
        <f>S236*H236</f>
        <v>0</v>
      </c>
      <c r="AR236" s="14" t="s">
        <v>153</v>
      </c>
      <c r="AT236" s="14" t="s">
        <v>202</v>
      </c>
      <c r="AU236" s="14" t="s">
        <v>79</v>
      </c>
      <c r="AY236" s="14" t="s">
        <v>117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14" t="s">
        <v>77</v>
      </c>
      <c r="BK236" s="178">
        <f>ROUND(I236*H236,2)</f>
        <v>0</v>
      </c>
      <c r="BL236" s="14" t="s">
        <v>124</v>
      </c>
      <c r="BM236" s="14" t="s">
        <v>439</v>
      </c>
    </row>
    <row r="237" spans="2:65" s="1" customFormat="1" ht="16.5" customHeight="1">
      <c r="B237" s="31"/>
      <c r="C237" s="168" t="s">
        <v>440</v>
      </c>
      <c r="D237" s="168" t="s">
        <v>119</v>
      </c>
      <c r="E237" s="169" t="s">
        <v>441</v>
      </c>
      <c r="F237" s="170" t="s">
        <v>442</v>
      </c>
      <c r="G237" s="171" t="s">
        <v>236</v>
      </c>
      <c r="H237" s="172">
        <v>274</v>
      </c>
      <c r="I237" s="173"/>
      <c r="J237" s="172">
        <f>ROUND(I237*H237,2)</f>
        <v>0</v>
      </c>
      <c r="K237" s="170" t="s">
        <v>123</v>
      </c>
      <c r="L237" s="35"/>
      <c r="M237" s="174" t="s">
        <v>1</v>
      </c>
      <c r="N237" s="175" t="s">
        <v>40</v>
      </c>
      <c r="O237" s="57"/>
      <c r="P237" s="176">
        <f>O237*H237</f>
        <v>0</v>
      </c>
      <c r="Q237" s="176">
        <v>0.1295</v>
      </c>
      <c r="R237" s="176">
        <f>Q237*H237</f>
        <v>35.483000000000004</v>
      </c>
      <c r="S237" s="176">
        <v>0</v>
      </c>
      <c r="T237" s="177">
        <f>S237*H237</f>
        <v>0</v>
      </c>
      <c r="AR237" s="14" t="s">
        <v>124</v>
      </c>
      <c r="AT237" s="14" t="s">
        <v>119</v>
      </c>
      <c r="AU237" s="14" t="s">
        <v>79</v>
      </c>
      <c r="AY237" s="14" t="s">
        <v>117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14" t="s">
        <v>77</v>
      </c>
      <c r="BK237" s="178">
        <f>ROUND(I237*H237,2)</f>
        <v>0</v>
      </c>
      <c r="BL237" s="14" t="s">
        <v>124</v>
      </c>
      <c r="BM237" s="14" t="s">
        <v>443</v>
      </c>
    </row>
    <row r="238" spans="2:65" s="11" customFormat="1">
      <c r="B238" s="179"/>
      <c r="C238" s="180"/>
      <c r="D238" s="181" t="s">
        <v>145</v>
      </c>
      <c r="E238" s="182" t="s">
        <v>1</v>
      </c>
      <c r="F238" s="183" t="s">
        <v>444</v>
      </c>
      <c r="G238" s="180"/>
      <c r="H238" s="184">
        <v>274</v>
      </c>
      <c r="I238" s="185"/>
      <c r="J238" s="180"/>
      <c r="K238" s="180"/>
      <c r="L238" s="186"/>
      <c r="M238" s="187"/>
      <c r="N238" s="188"/>
      <c r="O238" s="188"/>
      <c r="P238" s="188"/>
      <c r="Q238" s="188"/>
      <c r="R238" s="188"/>
      <c r="S238" s="188"/>
      <c r="T238" s="189"/>
      <c r="AT238" s="190" t="s">
        <v>145</v>
      </c>
      <c r="AU238" s="190" t="s">
        <v>79</v>
      </c>
      <c r="AV238" s="11" t="s">
        <v>79</v>
      </c>
      <c r="AW238" s="11" t="s">
        <v>31</v>
      </c>
      <c r="AX238" s="11" t="s">
        <v>77</v>
      </c>
      <c r="AY238" s="190" t="s">
        <v>117</v>
      </c>
    </row>
    <row r="239" spans="2:65" s="1" customFormat="1" ht="16.5" customHeight="1">
      <c r="B239" s="31"/>
      <c r="C239" s="201" t="s">
        <v>445</v>
      </c>
      <c r="D239" s="201" t="s">
        <v>202</v>
      </c>
      <c r="E239" s="202" t="s">
        <v>446</v>
      </c>
      <c r="F239" s="203" t="s">
        <v>447</v>
      </c>
      <c r="G239" s="204" t="s">
        <v>236</v>
      </c>
      <c r="H239" s="205">
        <v>4</v>
      </c>
      <c r="I239" s="206"/>
      <c r="J239" s="205">
        <f>ROUND(I239*H239,2)</f>
        <v>0</v>
      </c>
      <c r="K239" s="203" t="s">
        <v>123</v>
      </c>
      <c r="L239" s="207"/>
      <c r="M239" s="208" t="s">
        <v>1</v>
      </c>
      <c r="N239" s="209" t="s">
        <v>40</v>
      </c>
      <c r="O239" s="57"/>
      <c r="P239" s="176">
        <f>O239*H239</f>
        <v>0</v>
      </c>
      <c r="Q239" s="176">
        <v>4.4999999999999998E-2</v>
      </c>
      <c r="R239" s="176">
        <f>Q239*H239</f>
        <v>0.18</v>
      </c>
      <c r="S239" s="176">
        <v>0</v>
      </c>
      <c r="T239" s="177">
        <f>S239*H239</f>
        <v>0</v>
      </c>
      <c r="AR239" s="14" t="s">
        <v>153</v>
      </c>
      <c r="AT239" s="14" t="s">
        <v>202</v>
      </c>
      <c r="AU239" s="14" t="s">
        <v>79</v>
      </c>
      <c r="AY239" s="14" t="s">
        <v>117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14" t="s">
        <v>77</v>
      </c>
      <c r="BK239" s="178">
        <f>ROUND(I239*H239,2)</f>
        <v>0</v>
      </c>
      <c r="BL239" s="14" t="s">
        <v>124</v>
      </c>
      <c r="BM239" s="14" t="s">
        <v>448</v>
      </c>
    </row>
    <row r="240" spans="2:65" s="1" customFormat="1" ht="16.5" customHeight="1">
      <c r="B240" s="31"/>
      <c r="C240" s="201" t="s">
        <v>449</v>
      </c>
      <c r="D240" s="201" t="s">
        <v>202</v>
      </c>
      <c r="E240" s="202" t="s">
        <v>450</v>
      </c>
      <c r="F240" s="203" t="s">
        <v>451</v>
      </c>
      <c r="G240" s="204" t="s">
        <v>236</v>
      </c>
      <c r="H240" s="205">
        <v>273</v>
      </c>
      <c r="I240" s="206"/>
      <c r="J240" s="205">
        <f>ROUND(I240*H240,2)</f>
        <v>0</v>
      </c>
      <c r="K240" s="203" t="s">
        <v>123</v>
      </c>
      <c r="L240" s="207"/>
      <c r="M240" s="208" t="s">
        <v>1</v>
      </c>
      <c r="N240" s="209" t="s">
        <v>40</v>
      </c>
      <c r="O240" s="57"/>
      <c r="P240" s="176">
        <f>O240*H240</f>
        <v>0</v>
      </c>
      <c r="Q240" s="176">
        <v>5.8000000000000003E-2</v>
      </c>
      <c r="R240" s="176">
        <f>Q240*H240</f>
        <v>15.834000000000001</v>
      </c>
      <c r="S240" s="176">
        <v>0</v>
      </c>
      <c r="T240" s="177">
        <f>S240*H240</f>
        <v>0</v>
      </c>
      <c r="AR240" s="14" t="s">
        <v>153</v>
      </c>
      <c r="AT240" s="14" t="s">
        <v>202</v>
      </c>
      <c r="AU240" s="14" t="s">
        <v>79</v>
      </c>
      <c r="AY240" s="14" t="s">
        <v>117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14" t="s">
        <v>77</v>
      </c>
      <c r="BK240" s="178">
        <f>ROUND(I240*H240,2)</f>
        <v>0</v>
      </c>
      <c r="BL240" s="14" t="s">
        <v>124</v>
      </c>
      <c r="BM240" s="14" t="s">
        <v>452</v>
      </c>
    </row>
    <row r="241" spans="2:65" s="11" customFormat="1">
      <c r="B241" s="179"/>
      <c r="C241" s="180"/>
      <c r="D241" s="181" t="s">
        <v>145</v>
      </c>
      <c r="E241" s="182" t="s">
        <v>1</v>
      </c>
      <c r="F241" s="183" t="s">
        <v>453</v>
      </c>
      <c r="G241" s="180"/>
      <c r="H241" s="184">
        <v>273</v>
      </c>
      <c r="I241" s="185"/>
      <c r="J241" s="180"/>
      <c r="K241" s="180"/>
      <c r="L241" s="186"/>
      <c r="M241" s="187"/>
      <c r="N241" s="188"/>
      <c r="O241" s="188"/>
      <c r="P241" s="188"/>
      <c r="Q241" s="188"/>
      <c r="R241" s="188"/>
      <c r="S241" s="188"/>
      <c r="T241" s="189"/>
      <c r="AT241" s="190" t="s">
        <v>145</v>
      </c>
      <c r="AU241" s="190" t="s">
        <v>79</v>
      </c>
      <c r="AV241" s="11" t="s">
        <v>79</v>
      </c>
      <c r="AW241" s="11" t="s">
        <v>31</v>
      </c>
      <c r="AX241" s="11" t="s">
        <v>77</v>
      </c>
      <c r="AY241" s="190" t="s">
        <v>117</v>
      </c>
    </row>
    <row r="242" spans="2:65" s="12" customFormat="1">
      <c r="B242" s="191"/>
      <c r="C242" s="192"/>
      <c r="D242" s="181" t="s">
        <v>145</v>
      </c>
      <c r="E242" s="193" t="s">
        <v>1</v>
      </c>
      <c r="F242" s="194" t="s">
        <v>430</v>
      </c>
      <c r="G242" s="192"/>
      <c r="H242" s="193" t="s">
        <v>1</v>
      </c>
      <c r="I242" s="195"/>
      <c r="J242" s="192"/>
      <c r="K242" s="192"/>
      <c r="L242" s="196"/>
      <c r="M242" s="197"/>
      <c r="N242" s="198"/>
      <c r="O242" s="198"/>
      <c r="P242" s="198"/>
      <c r="Q242" s="198"/>
      <c r="R242" s="198"/>
      <c r="S242" s="198"/>
      <c r="T242" s="199"/>
      <c r="AT242" s="200" t="s">
        <v>145</v>
      </c>
      <c r="AU242" s="200" t="s">
        <v>79</v>
      </c>
      <c r="AV242" s="12" t="s">
        <v>77</v>
      </c>
      <c r="AW242" s="12" t="s">
        <v>31</v>
      </c>
      <c r="AX242" s="12" t="s">
        <v>69</v>
      </c>
      <c r="AY242" s="200" t="s">
        <v>117</v>
      </c>
    </row>
    <row r="243" spans="2:65" s="1" customFormat="1" ht="16.5" customHeight="1">
      <c r="B243" s="31"/>
      <c r="C243" s="201" t="s">
        <v>454</v>
      </c>
      <c r="D243" s="201" t="s">
        <v>202</v>
      </c>
      <c r="E243" s="202" t="s">
        <v>455</v>
      </c>
      <c r="F243" s="203" t="s">
        <v>456</v>
      </c>
      <c r="G243" s="204" t="s">
        <v>236</v>
      </c>
      <c r="H243" s="205">
        <v>30</v>
      </c>
      <c r="I243" s="206"/>
      <c r="J243" s="205">
        <f>ROUND(I243*H243,2)</f>
        <v>0</v>
      </c>
      <c r="K243" s="203" t="s">
        <v>1</v>
      </c>
      <c r="L243" s="207"/>
      <c r="M243" s="208" t="s">
        <v>1</v>
      </c>
      <c r="N243" s="209" t="s">
        <v>40</v>
      </c>
      <c r="O243" s="57"/>
      <c r="P243" s="176">
        <f>O243*H243</f>
        <v>0</v>
      </c>
      <c r="Q243" s="176">
        <v>0</v>
      </c>
      <c r="R243" s="176">
        <f>Q243*H243</f>
        <v>0</v>
      </c>
      <c r="S243" s="176">
        <v>0</v>
      </c>
      <c r="T243" s="177">
        <f>S243*H243</f>
        <v>0</v>
      </c>
      <c r="AR243" s="14" t="s">
        <v>153</v>
      </c>
      <c r="AT243" s="14" t="s">
        <v>202</v>
      </c>
      <c r="AU243" s="14" t="s">
        <v>79</v>
      </c>
      <c r="AY243" s="14" t="s">
        <v>117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14" t="s">
        <v>77</v>
      </c>
      <c r="BK243" s="178">
        <f>ROUND(I243*H243,2)</f>
        <v>0</v>
      </c>
      <c r="BL243" s="14" t="s">
        <v>124</v>
      </c>
      <c r="BM243" s="14" t="s">
        <v>457</v>
      </c>
    </row>
    <row r="244" spans="2:65" s="1" customFormat="1" ht="16.5" customHeight="1">
      <c r="B244" s="31"/>
      <c r="C244" s="168" t="s">
        <v>458</v>
      </c>
      <c r="D244" s="168" t="s">
        <v>119</v>
      </c>
      <c r="E244" s="169" t="s">
        <v>459</v>
      </c>
      <c r="F244" s="170" t="s">
        <v>460</v>
      </c>
      <c r="G244" s="171" t="s">
        <v>236</v>
      </c>
      <c r="H244" s="172">
        <v>21</v>
      </c>
      <c r="I244" s="173"/>
      <c r="J244" s="172">
        <f>ROUND(I244*H244,2)</f>
        <v>0</v>
      </c>
      <c r="K244" s="170" t="s">
        <v>123</v>
      </c>
      <c r="L244" s="35"/>
      <c r="M244" s="174" t="s">
        <v>1</v>
      </c>
      <c r="N244" s="175" t="s">
        <v>40</v>
      </c>
      <c r="O244" s="57"/>
      <c r="P244" s="176">
        <f>O244*H244</f>
        <v>0</v>
      </c>
      <c r="Q244" s="176">
        <v>0</v>
      </c>
      <c r="R244" s="176">
        <f>Q244*H244</f>
        <v>0</v>
      </c>
      <c r="S244" s="176">
        <v>0</v>
      </c>
      <c r="T244" s="177">
        <f>S244*H244</f>
        <v>0</v>
      </c>
      <c r="AR244" s="14" t="s">
        <v>124</v>
      </c>
      <c r="AT244" s="14" t="s">
        <v>119</v>
      </c>
      <c r="AU244" s="14" t="s">
        <v>79</v>
      </c>
      <c r="AY244" s="14" t="s">
        <v>117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14" t="s">
        <v>77</v>
      </c>
      <c r="BK244" s="178">
        <f>ROUND(I244*H244,2)</f>
        <v>0</v>
      </c>
      <c r="BL244" s="14" t="s">
        <v>124</v>
      </c>
      <c r="BM244" s="14" t="s">
        <v>461</v>
      </c>
    </row>
    <row r="245" spans="2:65" s="1" customFormat="1" ht="16.5" customHeight="1">
      <c r="B245" s="31"/>
      <c r="C245" s="168" t="s">
        <v>462</v>
      </c>
      <c r="D245" s="168" t="s">
        <v>119</v>
      </c>
      <c r="E245" s="169" t="s">
        <v>463</v>
      </c>
      <c r="F245" s="170" t="s">
        <v>464</v>
      </c>
      <c r="G245" s="171" t="s">
        <v>236</v>
      </c>
      <c r="H245" s="172">
        <v>21</v>
      </c>
      <c r="I245" s="173"/>
      <c r="J245" s="172">
        <f>ROUND(I245*H245,2)</f>
        <v>0</v>
      </c>
      <c r="K245" s="170" t="s">
        <v>123</v>
      </c>
      <c r="L245" s="35"/>
      <c r="M245" s="174" t="s">
        <v>1</v>
      </c>
      <c r="N245" s="175" t="s">
        <v>40</v>
      </c>
      <c r="O245" s="57"/>
      <c r="P245" s="176">
        <f>O245*H245</f>
        <v>0</v>
      </c>
      <c r="Q245" s="176">
        <v>5.9999999999999995E-4</v>
      </c>
      <c r="R245" s="176">
        <f>Q245*H245</f>
        <v>1.2599999999999998E-2</v>
      </c>
      <c r="S245" s="176">
        <v>0</v>
      </c>
      <c r="T245" s="177">
        <f>S245*H245</f>
        <v>0</v>
      </c>
      <c r="AR245" s="14" t="s">
        <v>124</v>
      </c>
      <c r="AT245" s="14" t="s">
        <v>119</v>
      </c>
      <c r="AU245" s="14" t="s">
        <v>79</v>
      </c>
      <c r="AY245" s="14" t="s">
        <v>117</v>
      </c>
      <c r="BE245" s="178">
        <f>IF(N245="základní",J245,0)</f>
        <v>0</v>
      </c>
      <c r="BF245" s="178">
        <f>IF(N245="snížená",J245,0)</f>
        <v>0</v>
      </c>
      <c r="BG245" s="178">
        <f>IF(N245="zákl. přenesená",J245,0)</f>
        <v>0</v>
      </c>
      <c r="BH245" s="178">
        <f>IF(N245="sníž. přenesená",J245,0)</f>
        <v>0</v>
      </c>
      <c r="BI245" s="178">
        <f>IF(N245="nulová",J245,0)</f>
        <v>0</v>
      </c>
      <c r="BJ245" s="14" t="s">
        <v>77</v>
      </c>
      <c r="BK245" s="178">
        <f>ROUND(I245*H245,2)</f>
        <v>0</v>
      </c>
      <c r="BL245" s="14" t="s">
        <v>124</v>
      </c>
      <c r="BM245" s="14" t="s">
        <v>465</v>
      </c>
    </row>
    <row r="246" spans="2:65" s="10" customFormat="1" ht="22.9" customHeight="1">
      <c r="B246" s="152"/>
      <c r="C246" s="153"/>
      <c r="D246" s="154" t="s">
        <v>68</v>
      </c>
      <c r="E246" s="166" t="s">
        <v>466</v>
      </c>
      <c r="F246" s="166" t="s">
        <v>467</v>
      </c>
      <c r="G246" s="153"/>
      <c r="H246" s="153"/>
      <c r="I246" s="156"/>
      <c r="J246" s="167">
        <f>BK246</f>
        <v>0</v>
      </c>
      <c r="K246" s="153"/>
      <c r="L246" s="158"/>
      <c r="M246" s="159"/>
      <c r="N246" s="160"/>
      <c r="O246" s="160"/>
      <c r="P246" s="161">
        <f>P247</f>
        <v>0</v>
      </c>
      <c r="Q246" s="160"/>
      <c r="R246" s="161">
        <f>R247</f>
        <v>0</v>
      </c>
      <c r="S246" s="160"/>
      <c r="T246" s="162">
        <f>T247</f>
        <v>0</v>
      </c>
      <c r="AR246" s="163" t="s">
        <v>77</v>
      </c>
      <c r="AT246" s="164" t="s">
        <v>68</v>
      </c>
      <c r="AU246" s="164" t="s">
        <v>77</v>
      </c>
      <c r="AY246" s="163" t="s">
        <v>117</v>
      </c>
      <c r="BK246" s="165">
        <f>BK247</f>
        <v>0</v>
      </c>
    </row>
    <row r="247" spans="2:65" s="1" customFormat="1" ht="16.5" customHeight="1">
      <c r="B247" s="31"/>
      <c r="C247" s="168" t="s">
        <v>468</v>
      </c>
      <c r="D247" s="168" t="s">
        <v>119</v>
      </c>
      <c r="E247" s="169" t="s">
        <v>469</v>
      </c>
      <c r="F247" s="170" t="s">
        <v>470</v>
      </c>
      <c r="G247" s="171" t="s">
        <v>181</v>
      </c>
      <c r="H247" s="172">
        <v>456.69</v>
      </c>
      <c r="I247" s="173"/>
      <c r="J247" s="172">
        <f>ROUND(I247*H247,2)</f>
        <v>0</v>
      </c>
      <c r="K247" s="170" t="s">
        <v>123</v>
      </c>
      <c r="L247" s="35"/>
      <c r="M247" s="174" t="s">
        <v>1</v>
      </c>
      <c r="N247" s="175" t="s">
        <v>40</v>
      </c>
      <c r="O247" s="57"/>
      <c r="P247" s="176">
        <f>O247*H247</f>
        <v>0</v>
      </c>
      <c r="Q247" s="176">
        <v>0</v>
      </c>
      <c r="R247" s="176">
        <f>Q247*H247</f>
        <v>0</v>
      </c>
      <c r="S247" s="176">
        <v>0</v>
      </c>
      <c r="T247" s="177">
        <f>S247*H247</f>
        <v>0</v>
      </c>
      <c r="AR247" s="14" t="s">
        <v>124</v>
      </c>
      <c r="AT247" s="14" t="s">
        <v>119</v>
      </c>
      <c r="AU247" s="14" t="s">
        <v>79</v>
      </c>
      <c r="AY247" s="14" t="s">
        <v>117</v>
      </c>
      <c r="BE247" s="178">
        <f>IF(N247="základní",J247,0)</f>
        <v>0</v>
      </c>
      <c r="BF247" s="178">
        <f>IF(N247="snížená",J247,0)</f>
        <v>0</v>
      </c>
      <c r="BG247" s="178">
        <f>IF(N247="zákl. přenesená",J247,0)</f>
        <v>0</v>
      </c>
      <c r="BH247" s="178">
        <f>IF(N247="sníž. přenesená",J247,0)</f>
        <v>0</v>
      </c>
      <c r="BI247" s="178">
        <f>IF(N247="nulová",J247,0)</f>
        <v>0</v>
      </c>
      <c r="BJ247" s="14" t="s">
        <v>77</v>
      </c>
      <c r="BK247" s="178">
        <f>ROUND(I247*H247,2)</f>
        <v>0</v>
      </c>
      <c r="BL247" s="14" t="s">
        <v>124</v>
      </c>
      <c r="BM247" s="14" t="s">
        <v>471</v>
      </c>
    </row>
    <row r="248" spans="2:65" s="10" customFormat="1" ht="25.9" customHeight="1">
      <c r="B248" s="152"/>
      <c r="C248" s="153"/>
      <c r="D248" s="154" t="s">
        <v>68</v>
      </c>
      <c r="E248" s="155" t="s">
        <v>202</v>
      </c>
      <c r="F248" s="155" t="s">
        <v>472</v>
      </c>
      <c r="G248" s="153"/>
      <c r="H248" s="153"/>
      <c r="I248" s="156"/>
      <c r="J248" s="157">
        <f>BK248</f>
        <v>0</v>
      </c>
      <c r="K248" s="153"/>
      <c r="L248" s="158"/>
      <c r="M248" s="159"/>
      <c r="N248" s="160"/>
      <c r="O248" s="160"/>
      <c r="P248" s="161">
        <f>P249</f>
        <v>0</v>
      </c>
      <c r="Q248" s="160"/>
      <c r="R248" s="161">
        <f>R249</f>
        <v>0</v>
      </c>
      <c r="S248" s="160"/>
      <c r="T248" s="162">
        <f>T249</f>
        <v>0</v>
      </c>
      <c r="AR248" s="163" t="s">
        <v>129</v>
      </c>
      <c r="AT248" s="164" t="s">
        <v>68</v>
      </c>
      <c r="AU248" s="164" t="s">
        <v>69</v>
      </c>
      <c r="AY248" s="163" t="s">
        <v>117</v>
      </c>
      <c r="BK248" s="165">
        <f>BK249</f>
        <v>0</v>
      </c>
    </row>
    <row r="249" spans="2:65" s="10" customFormat="1" ht="22.9" customHeight="1">
      <c r="B249" s="152"/>
      <c r="C249" s="153"/>
      <c r="D249" s="154" t="s">
        <v>68</v>
      </c>
      <c r="E249" s="166" t="s">
        <v>473</v>
      </c>
      <c r="F249" s="166" t="s">
        <v>474</v>
      </c>
      <c r="G249" s="153"/>
      <c r="H249" s="153"/>
      <c r="I249" s="156"/>
      <c r="J249" s="167">
        <f>BK249</f>
        <v>0</v>
      </c>
      <c r="K249" s="153"/>
      <c r="L249" s="158"/>
      <c r="M249" s="159"/>
      <c r="N249" s="160"/>
      <c r="O249" s="160"/>
      <c r="P249" s="161">
        <f>SUM(P250:P254)</f>
        <v>0</v>
      </c>
      <c r="Q249" s="160"/>
      <c r="R249" s="161">
        <f>SUM(R250:R254)</f>
        <v>0</v>
      </c>
      <c r="S249" s="160"/>
      <c r="T249" s="162">
        <f>SUM(T250:T254)</f>
        <v>0</v>
      </c>
      <c r="AR249" s="163" t="s">
        <v>129</v>
      </c>
      <c r="AT249" s="164" t="s">
        <v>68</v>
      </c>
      <c r="AU249" s="164" t="s">
        <v>77</v>
      </c>
      <c r="AY249" s="163" t="s">
        <v>117</v>
      </c>
      <c r="BK249" s="165">
        <f>SUM(BK250:BK254)</f>
        <v>0</v>
      </c>
    </row>
    <row r="250" spans="2:65" s="1" customFormat="1" ht="16.5" customHeight="1">
      <c r="B250" s="31"/>
      <c r="C250" s="168" t="s">
        <v>475</v>
      </c>
      <c r="D250" s="168" t="s">
        <v>119</v>
      </c>
      <c r="E250" s="169" t="s">
        <v>476</v>
      </c>
      <c r="F250" s="170" t="s">
        <v>477</v>
      </c>
      <c r="G250" s="171" t="s">
        <v>478</v>
      </c>
      <c r="H250" s="172">
        <v>1</v>
      </c>
      <c r="I250" s="173"/>
      <c r="J250" s="172">
        <f>ROUND(I250*H250,2)</f>
        <v>0</v>
      </c>
      <c r="K250" s="170" t="s">
        <v>1</v>
      </c>
      <c r="L250" s="35"/>
      <c r="M250" s="174" t="s">
        <v>1</v>
      </c>
      <c r="N250" s="175" t="s">
        <v>40</v>
      </c>
      <c r="O250" s="57"/>
      <c r="P250" s="176">
        <f>O250*H250</f>
        <v>0</v>
      </c>
      <c r="Q250" s="176">
        <v>0</v>
      </c>
      <c r="R250" s="176">
        <f>Q250*H250</f>
        <v>0</v>
      </c>
      <c r="S250" s="176">
        <v>0</v>
      </c>
      <c r="T250" s="177">
        <f>S250*H250</f>
        <v>0</v>
      </c>
      <c r="AR250" s="14" t="s">
        <v>440</v>
      </c>
      <c r="AT250" s="14" t="s">
        <v>119</v>
      </c>
      <c r="AU250" s="14" t="s">
        <v>79</v>
      </c>
      <c r="AY250" s="14" t="s">
        <v>117</v>
      </c>
      <c r="BE250" s="178">
        <f>IF(N250="základní",J250,0)</f>
        <v>0</v>
      </c>
      <c r="BF250" s="178">
        <f>IF(N250="snížená",J250,0)</f>
        <v>0</v>
      </c>
      <c r="BG250" s="178">
        <f>IF(N250="zákl. přenesená",J250,0)</f>
        <v>0</v>
      </c>
      <c r="BH250" s="178">
        <f>IF(N250="sníž. přenesená",J250,0)</f>
        <v>0</v>
      </c>
      <c r="BI250" s="178">
        <f>IF(N250="nulová",J250,0)</f>
        <v>0</v>
      </c>
      <c r="BJ250" s="14" t="s">
        <v>77</v>
      </c>
      <c r="BK250" s="178">
        <f>ROUND(I250*H250,2)</f>
        <v>0</v>
      </c>
      <c r="BL250" s="14" t="s">
        <v>440</v>
      </c>
      <c r="BM250" s="14" t="s">
        <v>479</v>
      </c>
    </row>
    <row r="251" spans="2:65" s="1" customFormat="1" ht="16.5" customHeight="1">
      <c r="B251" s="31"/>
      <c r="C251" s="168" t="s">
        <v>480</v>
      </c>
      <c r="D251" s="168" t="s">
        <v>119</v>
      </c>
      <c r="E251" s="169" t="s">
        <v>481</v>
      </c>
      <c r="F251" s="170" t="s">
        <v>482</v>
      </c>
      <c r="G251" s="171" t="s">
        <v>478</v>
      </c>
      <c r="H251" s="172">
        <v>1</v>
      </c>
      <c r="I251" s="173"/>
      <c r="J251" s="172">
        <f>ROUND(I251*H251,2)</f>
        <v>0</v>
      </c>
      <c r="K251" s="170" t="s">
        <v>1</v>
      </c>
      <c r="L251" s="35"/>
      <c r="M251" s="174" t="s">
        <v>1</v>
      </c>
      <c r="N251" s="175" t="s">
        <v>40</v>
      </c>
      <c r="O251" s="57"/>
      <c r="P251" s="176">
        <f>O251*H251</f>
        <v>0</v>
      </c>
      <c r="Q251" s="176">
        <v>0</v>
      </c>
      <c r="R251" s="176">
        <f>Q251*H251</f>
        <v>0</v>
      </c>
      <c r="S251" s="176">
        <v>0</v>
      </c>
      <c r="T251" s="177">
        <f>S251*H251</f>
        <v>0</v>
      </c>
      <c r="AR251" s="14" t="s">
        <v>440</v>
      </c>
      <c r="AT251" s="14" t="s">
        <v>119</v>
      </c>
      <c r="AU251" s="14" t="s">
        <v>79</v>
      </c>
      <c r="AY251" s="14" t="s">
        <v>117</v>
      </c>
      <c r="BE251" s="178">
        <f>IF(N251="základní",J251,0)</f>
        <v>0</v>
      </c>
      <c r="BF251" s="178">
        <f>IF(N251="snížená",J251,0)</f>
        <v>0</v>
      </c>
      <c r="BG251" s="178">
        <f>IF(N251="zákl. přenesená",J251,0)</f>
        <v>0</v>
      </c>
      <c r="BH251" s="178">
        <f>IF(N251="sníž. přenesená",J251,0)</f>
        <v>0</v>
      </c>
      <c r="BI251" s="178">
        <f>IF(N251="nulová",J251,0)</f>
        <v>0</v>
      </c>
      <c r="BJ251" s="14" t="s">
        <v>77</v>
      </c>
      <c r="BK251" s="178">
        <f>ROUND(I251*H251,2)</f>
        <v>0</v>
      </c>
      <c r="BL251" s="14" t="s">
        <v>440</v>
      </c>
      <c r="BM251" s="14" t="s">
        <v>483</v>
      </c>
    </row>
    <row r="252" spans="2:65" s="1" customFormat="1" ht="68.25">
      <c r="B252" s="31"/>
      <c r="C252" s="32"/>
      <c r="D252" s="181" t="s">
        <v>340</v>
      </c>
      <c r="E252" s="32"/>
      <c r="F252" s="210" t="s">
        <v>484</v>
      </c>
      <c r="G252" s="32"/>
      <c r="H252" s="32"/>
      <c r="I252" s="96"/>
      <c r="J252" s="32"/>
      <c r="K252" s="32"/>
      <c r="L252" s="35"/>
      <c r="M252" s="211"/>
      <c r="N252" s="57"/>
      <c r="O252" s="57"/>
      <c r="P252" s="57"/>
      <c r="Q252" s="57"/>
      <c r="R252" s="57"/>
      <c r="S252" s="57"/>
      <c r="T252" s="58"/>
      <c r="AT252" s="14" t="s">
        <v>340</v>
      </c>
      <c r="AU252" s="14" t="s">
        <v>79</v>
      </c>
    </row>
    <row r="253" spans="2:65" s="1" customFormat="1" ht="16.5" customHeight="1">
      <c r="B253" s="31"/>
      <c r="C253" s="168" t="s">
        <v>485</v>
      </c>
      <c r="D253" s="168" t="s">
        <v>119</v>
      </c>
      <c r="E253" s="169" t="s">
        <v>486</v>
      </c>
      <c r="F253" s="170" t="s">
        <v>487</v>
      </c>
      <c r="G253" s="171" t="s">
        <v>478</v>
      </c>
      <c r="H253" s="172">
        <v>1</v>
      </c>
      <c r="I253" s="173"/>
      <c r="J253" s="172">
        <f>ROUND(I253*H253,2)</f>
        <v>0</v>
      </c>
      <c r="K253" s="170" t="s">
        <v>1</v>
      </c>
      <c r="L253" s="35"/>
      <c r="M253" s="174" t="s">
        <v>1</v>
      </c>
      <c r="N253" s="175" t="s">
        <v>40</v>
      </c>
      <c r="O253" s="57"/>
      <c r="P253" s="176">
        <f>O253*H253</f>
        <v>0</v>
      </c>
      <c r="Q253" s="176">
        <v>0</v>
      </c>
      <c r="R253" s="176">
        <f>Q253*H253</f>
        <v>0</v>
      </c>
      <c r="S253" s="176">
        <v>0</v>
      </c>
      <c r="T253" s="177">
        <f>S253*H253</f>
        <v>0</v>
      </c>
      <c r="AR253" s="14" t="s">
        <v>440</v>
      </c>
      <c r="AT253" s="14" t="s">
        <v>119</v>
      </c>
      <c r="AU253" s="14" t="s">
        <v>79</v>
      </c>
      <c r="AY253" s="14" t="s">
        <v>117</v>
      </c>
      <c r="BE253" s="178">
        <f>IF(N253="základní",J253,0)</f>
        <v>0</v>
      </c>
      <c r="BF253" s="178">
        <f>IF(N253="snížená",J253,0)</f>
        <v>0</v>
      </c>
      <c r="BG253" s="178">
        <f>IF(N253="zákl. přenesená",J253,0)</f>
        <v>0</v>
      </c>
      <c r="BH253" s="178">
        <f>IF(N253="sníž. přenesená",J253,0)</f>
        <v>0</v>
      </c>
      <c r="BI253" s="178">
        <f>IF(N253="nulová",J253,0)</f>
        <v>0</v>
      </c>
      <c r="BJ253" s="14" t="s">
        <v>77</v>
      </c>
      <c r="BK253" s="178">
        <f>ROUND(I253*H253,2)</f>
        <v>0</v>
      </c>
      <c r="BL253" s="14" t="s">
        <v>440</v>
      </c>
      <c r="BM253" s="14" t="s">
        <v>488</v>
      </c>
    </row>
    <row r="254" spans="2:65" s="1" customFormat="1" ht="68.25">
      <c r="B254" s="31"/>
      <c r="C254" s="32"/>
      <c r="D254" s="181" t="s">
        <v>340</v>
      </c>
      <c r="E254" s="32"/>
      <c r="F254" s="210" t="s">
        <v>489</v>
      </c>
      <c r="G254" s="32"/>
      <c r="H254" s="32"/>
      <c r="I254" s="96"/>
      <c r="J254" s="32"/>
      <c r="K254" s="32"/>
      <c r="L254" s="35"/>
      <c r="M254" s="211"/>
      <c r="N254" s="57"/>
      <c r="O254" s="57"/>
      <c r="P254" s="57"/>
      <c r="Q254" s="57"/>
      <c r="R254" s="57"/>
      <c r="S254" s="57"/>
      <c r="T254" s="58"/>
      <c r="AT254" s="14" t="s">
        <v>340</v>
      </c>
      <c r="AU254" s="14" t="s">
        <v>79</v>
      </c>
    </row>
    <row r="255" spans="2:65" s="10" customFormat="1" ht="25.9" customHeight="1">
      <c r="B255" s="152"/>
      <c r="C255" s="153"/>
      <c r="D255" s="154" t="s">
        <v>68</v>
      </c>
      <c r="E255" s="155" t="s">
        <v>490</v>
      </c>
      <c r="F255" s="155" t="s">
        <v>491</v>
      </c>
      <c r="G255" s="153"/>
      <c r="H255" s="153"/>
      <c r="I255" s="156"/>
      <c r="J255" s="157">
        <f>BK255</f>
        <v>0</v>
      </c>
      <c r="K255" s="153"/>
      <c r="L255" s="158"/>
      <c r="M255" s="159"/>
      <c r="N255" s="160"/>
      <c r="O255" s="160"/>
      <c r="P255" s="161">
        <f>SUM(P256:P264)</f>
        <v>0</v>
      </c>
      <c r="Q255" s="160"/>
      <c r="R255" s="161">
        <f>SUM(R256:R264)</f>
        <v>0</v>
      </c>
      <c r="S255" s="160"/>
      <c r="T255" s="162">
        <f>SUM(T256:T264)</f>
        <v>0</v>
      </c>
      <c r="AR255" s="163" t="s">
        <v>136</v>
      </c>
      <c r="AT255" s="164" t="s">
        <v>68</v>
      </c>
      <c r="AU255" s="164" t="s">
        <v>69</v>
      </c>
      <c r="AY255" s="163" t="s">
        <v>117</v>
      </c>
      <c r="BK255" s="165">
        <f>SUM(BK256:BK264)</f>
        <v>0</v>
      </c>
    </row>
    <row r="256" spans="2:65" s="1" customFormat="1" ht="16.5" customHeight="1">
      <c r="B256" s="31"/>
      <c r="C256" s="168" t="s">
        <v>492</v>
      </c>
      <c r="D256" s="168" t="s">
        <v>119</v>
      </c>
      <c r="E256" s="169" t="s">
        <v>493</v>
      </c>
      <c r="F256" s="170" t="s">
        <v>494</v>
      </c>
      <c r="G256" s="171" t="s">
        <v>495</v>
      </c>
      <c r="H256" s="172">
        <v>1</v>
      </c>
      <c r="I256" s="173"/>
      <c r="J256" s="172">
        <f t="shared" ref="J256:J264" si="10">ROUND(I256*H256,2)</f>
        <v>0</v>
      </c>
      <c r="K256" s="170" t="s">
        <v>1</v>
      </c>
      <c r="L256" s="35"/>
      <c r="M256" s="174" t="s">
        <v>1</v>
      </c>
      <c r="N256" s="175" t="s">
        <v>40</v>
      </c>
      <c r="O256" s="57"/>
      <c r="P256" s="176">
        <f t="shared" ref="P256:P264" si="11">O256*H256</f>
        <v>0</v>
      </c>
      <c r="Q256" s="176">
        <v>0</v>
      </c>
      <c r="R256" s="176">
        <f t="shared" ref="R256:R264" si="12">Q256*H256</f>
        <v>0</v>
      </c>
      <c r="S256" s="176">
        <v>0</v>
      </c>
      <c r="T256" s="177">
        <f t="shared" ref="T256:T264" si="13">S256*H256</f>
        <v>0</v>
      </c>
      <c r="AR256" s="14" t="s">
        <v>496</v>
      </c>
      <c r="AT256" s="14" t="s">
        <v>119</v>
      </c>
      <c r="AU256" s="14" t="s">
        <v>77</v>
      </c>
      <c r="AY256" s="14" t="s">
        <v>117</v>
      </c>
      <c r="BE256" s="178">
        <f t="shared" ref="BE256:BE264" si="14">IF(N256="základní",J256,0)</f>
        <v>0</v>
      </c>
      <c r="BF256" s="178">
        <f t="shared" ref="BF256:BF264" si="15">IF(N256="snížená",J256,0)</f>
        <v>0</v>
      </c>
      <c r="BG256" s="178">
        <f t="shared" ref="BG256:BG264" si="16">IF(N256="zákl. přenesená",J256,0)</f>
        <v>0</v>
      </c>
      <c r="BH256" s="178">
        <f t="shared" ref="BH256:BH264" si="17">IF(N256="sníž. přenesená",J256,0)</f>
        <v>0</v>
      </c>
      <c r="BI256" s="178">
        <f t="shared" ref="BI256:BI264" si="18">IF(N256="nulová",J256,0)</f>
        <v>0</v>
      </c>
      <c r="BJ256" s="14" t="s">
        <v>77</v>
      </c>
      <c r="BK256" s="178">
        <f t="shared" ref="BK256:BK264" si="19">ROUND(I256*H256,2)</f>
        <v>0</v>
      </c>
      <c r="BL256" s="14" t="s">
        <v>496</v>
      </c>
      <c r="BM256" s="14" t="s">
        <v>497</v>
      </c>
    </row>
    <row r="257" spans="2:65" s="1" customFormat="1" ht="16.5" customHeight="1">
      <c r="B257" s="31"/>
      <c r="C257" s="168" t="s">
        <v>498</v>
      </c>
      <c r="D257" s="168" t="s">
        <v>119</v>
      </c>
      <c r="E257" s="169" t="s">
        <v>499</v>
      </c>
      <c r="F257" s="170" t="s">
        <v>500</v>
      </c>
      <c r="G257" s="171" t="s">
        <v>495</v>
      </c>
      <c r="H257" s="172">
        <v>1</v>
      </c>
      <c r="I257" s="173"/>
      <c r="J257" s="172">
        <f t="shared" si="10"/>
        <v>0</v>
      </c>
      <c r="K257" s="170" t="s">
        <v>1</v>
      </c>
      <c r="L257" s="35"/>
      <c r="M257" s="174" t="s">
        <v>1</v>
      </c>
      <c r="N257" s="175" t="s">
        <v>40</v>
      </c>
      <c r="O257" s="57"/>
      <c r="P257" s="176">
        <f t="shared" si="11"/>
        <v>0</v>
      </c>
      <c r="Q257" s="176">
        <v>0</v>
      </c>
      <c r="R257" s="176">
        <f t="shared" si="12"/>
        <v>0</v>
      </c>
      <c r="S257" s="176">
        <v>0</v>
      </c>
      <c r="T257" s="177">
        <f t="shared" si="13"/>
        <v>0</v>
      </c>
      <c r="AR257" s="14" t="s">
        <v>496</v>
      </c>
      <c r="AT257" s="14" t="s">
        <v>119</v>
      </c>
      <c r="AU257" s="14" t="s">
        <v>77</v>
      </c>
      <c r="AY257" s="14" t="s">
        <v>117</v>
      </c>
      <c r="BE257" s="178">
        <f t="shared" si="14"/>
        <v>0</v>
      </c>
      <c r="BF257" s="178">
        <f t="shared" si="15"/>
        <v>0</v>
      </c>
      <c r="BG257" s="178">
        <f t="shared" si="16"/>
        <v>0</v>
      </c>
      <c r="BH257" s="178">
        <f t="shared" si="17"/>
        <v>0</v>
      </c>
      <c r="BI257" s="178">
        <f t="shared" si="18"/>
        <v>0</v>
      </c>
      <c r="BJ257" s="14" t="s">
        <v>77</v>
      </c>
      <c r="BK257" s="178">
        <f t="shared" si="19"/>
        <v>0</v>
      </c>
      <c r="BL257" s="14" t="s">
        <v>496</v>
      </c>
      <c r="BM257" s="14" t="s">
        <v>501</v>
      </c>
    </row>
    <row r="258" spans="2:65" s="1" customFormat="1" ht="16.5" customHeight="1">
      <c r="B258" s="31"/>
      <c r="C258" s="168" t="s">
        <v>502</v>
      </c>
      <c r="D258" s="168" t="s">
        <v>119</v>
      </c>
      <c r="E258" s="169" t="s">
        <v>503</v>
      </c>
      <c r="F258" s="170" t="s">
        <v>504</v>
      </c>
      <c r="G258" s="171" t="s">
        <v>495</v>
      </c>
      <c r="H258" s="172">
        <v>1</v>
      </c>
      <c r="I258" s="173"/>
      <c r="J258" s="172">
        <f t="shared" si="10"/>
        <v>0</v>
      </c>
      <c r="K258" s="170" t="s">
        <v>1</v>
      </c>
      <c r="L258" s="35"/>
      <c r="M258" s="174" t="s">
        <v>1</v>
      </c>
      <c r="N258" s="175" t="s">
        <v>40</v>
      </c>
      <c r="O258" s="57"/>
      <c r="P258" s="176">
        <f t="shared" si="11"/>
        <v>0</v>
      </c>
      <c r="Q258" s="176">
        <v>0</v>
      </c>
      <c r="R258" s="176">
        <f t="shared" si="12"/>
        <v>0</v>
      </c>
      <c r="S258" s="176">
        <v>0</v>
      </c>
      <c r="T258" s="177">
        <f t="shared" si="13"/>
        <v>0</v>
      </c>
      <c r="AR258" s="14" t="s">
        <v>496</v>
      </c>
      <c r="AT258" s="14" t="s">
        <v>119</v>
      </c>
      <c r="AU258" s="14" t="s">
        <v>77</v>
      </c>
      <c r="AY258" s="14" t="s">
        <v>117</v>
      </c>
      <c r="BE258" s="178">
        <f t="shared" si="14"/>
        <v>0</v>
      </c>
      <c r="BF258" s="178">
        <f t="shared" si="15"/>
        <v>0</v>
      </c>
      <c r="BG258" s="178">
        <f t="shared" si="16"/>
        <v>0</v>
      </c>
      <c r="BH258" s="178">
        <f t="shared" si="17"/>
        <v>0</v>
      </c>
      <c r="BI258" s="178">
        <f t="shared" si="18"/>
        <v>0</v>
      </c>
      <c r="BJ258" s="14" t="s">
        <v>77</v>
      </c>
      <c r="BK258" s="178">
        <f t="shared" si="19"/>
        <v>0</v>
      </c>
      <c r="BL258" s="14" t="s">
        <v>496</v>
      </c>
      <c r="BM258" s="14" t="s">
        <v>505</v>
      </c>
    </row>
    <row r="259" spans="2:65" s="1" customFormat="1" ht="16.5" customHeight="1">
      <c r="B259" s="31"/>
      <c r="C259" s="168" t="s">
        <v>506</v>
      </c>
      <c r="D259" s="168" t="s">
        <v>119</v>
      </c>
      <c r="E259" s="169" t="s">
        <v>507</v>
      </c>
      <c r="F259" s="170" t="s">
        <v>508</v>
      </c>
      <c r="G259" s="171" t="s">
        <v>495</v>
      </c>
      <c r="H259" s="172">
        <v>1</v>
      </c>
      <c r="I259" s="173"/>
      <c r="J259" s="172">
        <f t="shared" si="10"/>
        <v>0</v>
      </c>
      <c r="K259" s="170" t="s">
        <v>1</v>
      </c>
      <c r="L259" s="35"/>
      <c r="M259" s="174" t="s">
        <v>1</v>
      </c>
      <c r="N259" s="175" t="s">
        <v>40</v>
      </c>
      <c r="O259" s="57"/>
      <c r="P259" s="176">
        <f t="shared" si="11"/>
        <v>0</v>
      </c>
      <c r="Q259" s="176">
        <v>0</v>
      </c>
      <c r="R259" s="176">
        <f t="shared" si="12"/>
        <v>0</v>
      </c>
      <c r="S259" s="176">
        <v>0</v>
      </c>
      <c r="T259" s="177">
        <f t="shared" si="13"/>
        <v>0</v>
      </c>
      <c r="AR259" s="14" t="s">
        <v>496</v>
      </c>
      <c r="AT259" s="14" t="s">
        <v>119</v>
      </c>
      <c r="AU259" s="14" t="s">
        <v>77</v>
      </c>
      <c r="AY259" s="14" t="s">
        <v>117</v>
      </c>
      <c r="BE259" s="178">
        <f t="shared" si="14"/>
        <v>0</v>
      </c>
      <c r="BF259" s="178">
        <f t="shared" si="15"/>
        <v>0</v>
      </c>
      <c r="BG259" s="178">
        <f t="shared" si="16"/>
        <v>0</v>
      </c>
      <c r="BH259" s="178">
        <f t="shared" si="17"/>
        <v>0</v>
      </c>
      <c r="BI259" s="178">
        <f t="shared" si="18"/>
        <v>0</v>
      </c>
      <c r="BJ259" s="14" t="s">
        <v>77</v>
      </c>
      <c r="BK259" s="178">
        <f t="shared" si="19"/>
        <v>0</v>
      </c>
      <c r="BL259" s="14" t="s">
        <v>496</v>
      </c>
      <c r="BM259" s="14" t="s">
        <v>509</v>
      </c>
    </row>
    <row r="260" spans="2:65" s="1" customFormat="1" ht="16.5" customHeight="1">
      <c r="B260" s="31"/>
      <c r="C260" s="168" t="s">
        <v>510</v>
      </c>
      <c r="D260" s="168" t="s">
        <v>119</v>
      </c>
      <c r="E260" s="169" t="s">
        <v>511</v>
      </c>
      <c r="F260" s="170" t="s">
        <v>512</v>
      </c>
      <c r="G260" s="171" t="s">
        <v>495</v>
      </c>
      <c r="H260" s="172">
        <v>1</v>
      </c>
      <c r="I260" s="173"/>
      <c r="J260" s="172">
        <f t="shared" si="10"/>
        <v>0</v>
      </c>
      <c r="K260" s="170" t="s">
        <v>1</v>
      </c>
      <c r="L260" s="35"/>
      <c r="M260" s="174" t="s">
        <v>1</v>
      </c>
      <c r="N260" s="175" t="s">
        <v>40</v>
      </c>
      <c r="O260" s="57"/>
      <c r="P260" s="176">
        <f t="shared" si="11"/>
        <v>0</v>
      </c>
      <c r="Q260" s="176">
        <v>0</v>
      </c>
      <c r="R260" s="176">
        <f t="shared" si="12"/>
        <v>0</v>
      </c>
      <c r="S260" s="176">
        <v>0</v>
      </c>
      <c r="T260" s="177">
        <f t="shared" si="13"/>
        <v>0</v>
      </c>
      <c r="AR260" s="14" t="s">
        <v>496</v>
      </c>
      <c r="AT260" s="14" t="s">
        <v>119</v>
      </c>
      <c r="AU260" s="14" t="s">
        <v>77</v>
      </c>
      <c r="AY260" s="14" t="s">
        <v>117</v>
      </c>
      <c r="BE260" s="178">
        <f t="shared" si="14"/>
        <v>0</v>
      </c>
      <c r="BF260" s="178">
        <f t="shared" si="15"/>
        <v>0</v>
      </c>
      <c r="BG260" s="178">
        <f t="shared" si="16"/>
        <v>0</v>
      </c>
      <c r="BH260" s="178">
        <f t="shared" si="17"/>
        <v>0</v>
      </c>
      <c r="BI260" s="178">
        <f t="shared" si="18"/>
        <v>0</v>
      </c>
      <c r="BJ260" s="14" t="s">
        <v>77</v>
      </c>
      <c r="BK260" s="178">
        <f t="shared" si="19"/>
        <v>0</v>
      </c>
      <c r="BL260" s="14" t="s">
        <v>496</v>
      </c>
      <c r="BM260" s="14" t="s">
        <v>513</v>
      </c>
    </row>
    <row r="261" spans="2:65" s="1" customFormat="1" ht="16.5" customHeight="1">
      <c r="B261" s="31"/>
      <c r="C261" s="168" t="s">
        <v>514</v>
      </c>
      <c r="D261" s="168" t="s">
        <v>119</v>
      </c>
      <c r="E261" s="169" t="s">
        <v>515</v>
      </c>
      <c r="F261" s="170" t="s">
        <v>516</v>
      </c>
      <c r="G261" s="171" t="s">
        <v>495</v>
      </c>
      <c r="H261" s="172">
        <v>1</v>
      </c>
      <c r="I261" s="173"/>
      <c r="J261" s="172">
        <f t="shared" si="10"/>
        <v>0</v>
      </c>
      <c r="K261" s="170" t="s">
        <v>1</v>
      </c>
      <c r="L261" s="35"/>
      <c r="M261" s="174" t="s">
        <v>1</v>
      </c>
      <c r="N261" s="175" t="s">
        <v>40</v>
      </c>
      <c r="O261" s="57"/>
      <c r="P261" s="176">
        <f t="shared" si="11"/>
        <v>0</v>
      </c>
      <c r="Q261" s="176">
        <v>0</v>
      </c>
      <c r="R261" s="176">
        <f t="shared" si="12"/>
        <v>0</v>
      </c>
      <c r="S261" s="176">
        <v>0</v>
      </c>
      <c r="T261" s="177">
        <f t="shared" si="13"/>
        <v>0</v>
      </c>
      <c r="AR261" s="14" t="s">
        <v>496</v>
      </c>
      <c r="AT261" s="14" t="s">
        <v>119</v>
      </c>
      <c r="AU261" s="14" t="s">
        <v>77</v>
      </c>
      <c r="AY261" s="14" t="s">
        <v>117</v>
      </c>
      <c r="BE261" s="178">
        <f t="shared" si="14"/>
        <v>0</v>
      </c>
      <c r="BF261" s="178">
        <f t="shared" si="15"/>
        <v>0</v>
      </c>
      <c r="BG261" s="178">
        <f t="shared" si="16"/>
        <v>0</v>
      </c>
      <c r="BH261" s="178">
        <f t="shared" si="17"/>
        <v>0</v>
      </c>
      <c r="BI261" s="178">
        <f t="shared" si="18"/>
        <v>0</v>
      </c>
      <c r="BJ261" s="14" t="s">
        <v>77</v>
      </c>
      <c r="BK261" s="178">
        <f t="shared" si="19"/>
        <v>0</v>
      </c>
      <c r="BL261" s="14" t="s">
        <v>496</v>
      </c>
      <c r="BM261" s="14" t="s">
        <v>517</v>
      </c>
    </row>
    <row r="262" spans="2:65" s="1" customFormat="1" ht="16.5" customHeight="1">
      <c r="B262" s="31"/>
      <c r="C262" s="168" t="s">
        <v>518</v>
      </c>
      <c r="D262" s="168" t="s">
        <v>119</v>
      </c>
      <c r="E262" s="169" t="s">
        <v>519</v>
      </c>
      <c r="F262" s="170" t="s">
        <v>520</v>
      </c>
      <c r="G262" s="171" t="s">
        <v>495</v>
      </c>
      <c r="H262" s="172">
        <v>1</v>
      </c>
      <c r="I262" s="173"/>
      <c r="J262" s="172">
        <f t="shared" si="10"/>
        <v>0</v>
      </c>
      <c r="K262" s="170" t="s">
        <v>1</v>
      </c>
      <c r="L262" s="35"/>
      <c r="M262" s="174" t="s">
        <v>1</v>
      </c>
      <c r="N262" s="175" t="s">
        <v>40</v>
      </c>
      <c r="O262" s="57"/>
      <c r="P262" s="176">
        <f t="shared" si="11"/>
        <v>0</v>
      </c>
      <c r="Q262" s="176">
        <v>0</v>
      </c>
      <c r="R262" s="176">
        <f t="shared" si="12"/>
        <v>0</v>
      </c>
      <c r="S262" s="176">
        <v>0</v>
      </c>
      <c r="T262" s="177">
        <f t="shared" si="13"/>
        <v>0</v>
      </c>
      <c r="AR262" s="14" t="s">
        <v>496</v>
      </c>
      <c r="AT262" s="14" t="s">
        <v>119</v>
      </c>
      <c r="AU262" s="14" t="s">
        <v>77</v>
      </c>
      <c r="AY262" s="14" t="s">
        <v>117</v>
      </c>
      <c r="BE262" s="178">
        <f t="shared" si="14"/>
        <v>0</v>
      </c>
      <c r="BF262" s="178">
        <f t="shared" si="15"/>
        <v>0</v>
      </c>
      <c r="BG262" s="178">
        <f t="shared" si="16"/>
        <v>0</v>
      </c>
      <c r="BH262" s="178">
        <f t="shared" si="17"/>
        <v>0</v>
      </c>
      <c r="BI262" s="178">
        <f t="shared" si="18"/>
        <v>0</v>
      </c>
      <c r="BJ262" s="14" t="s">
        <v>77</v>
      </c>
      <c r="BK262" s="178">
        <f t="shared" si="19"/>
        <v>0</v>
      </c>
      <c r="BL262" s="14" t="s">
        <v>496</v>
      </c>
      <c r="BM262" s="14" t="s">
        <v>521</v>
      </c>
    </row>
    <row r="263" spans="2:65" s="1" customFormat="1" ht="16.5" customHeight="1">
      <c r="B263" s="31"/>
      <c r="C263" s="168" t="s">
        <v>522</v>
      </c>
      <c r="D263" s="168" t="s">
        <v>119</v>
      </c>
      <c r="E263" s="169" t="s">
        <v>523</v>
      </c>
      <c r="F263" s="170" t="s">
        <v>524</v>
      </c>
      <c r="G263" s="171" t="s">
        <v>495</v>
      </c>
      <c r="H263" s="172">
        <v>1</v>
      </c>
      <c r="I263" s="173"/>
      <c r="J263" s="172">
        <f t="shared" si="10"/>
        <v>0</v>
      </c>
      <c r="K263" s="170" t="s">
        <v>1</v>
      </c>
      <c r="L263" s="35"/>
      <c r="M263" s="174" t="s">
        <v>1</v>
      </c>
      <c r="N263" s="175" t="s">
        <v>40</v>
      </c>
      <c r="O263" s="57"/>
      <c r="P263" s="176">
        <f t="shared" si="11"/>
        <v>0</v>
      </c>
      <c r="Q263" s="176">
        <v>0</v>
      </c>
      <c r="R263" s="176">
        <f t="shared" si="12"/>
        <v>0</v>
      </c>
      <c r="S263" s="176">
        <v>0</v>
      </c>
      <c r="T263" s="177">
        <f t="shared" si="13"/>
        <v>0</v>
      </c>
      <c r="AR263" s="14" t="s">
        <v>496</v>
      </c>
      <c r="AT263" s="14" t="s">
        <v>119</v>
      </c>
      <c r="AU263" s="14" t="s">
        <v>77</v>
      </c>
      <c r="AY263" s="14" t="s">
        <v>117</v>
      </c>
      <c r="BE263" s="178">
        <f t="shared" si="14"/>
        <v>0</v>
      </c>
      <c r="BF263" s="178">
        <f t="shared" si="15"/>
        <v>0</v>
      </c>
      <c r="BG263" s="178">
        <f t="shared" si="16"/>
        <v>0</v>
      </c>
      <c r="BH263" s="178">
        <f t="shared" si="17"/>
        <v>0</v>
      </c>
      <c r="BI263" s="178">
        <f t="shared" si="18"/>
        <v>0</v>
      </c>
      <c r="BJ263" s="14" t="s">
        <v>77</v>
      </c>
      <c r="BK263" s="178">
        <f t="shared" si="19"/>
        <v>0</v>
      </c>
      <c r="BL263" s="14" t="s">
        <v>496</v>
      </c>
      <c r="BM263" s="14" t="s">
        <v>525</v>
      </c>
    </row>
    <row r="264" spans="2:65" s="1" customFormat="1" ht="16.5" customHeight="1">
      <c r="B264" s="31"/>
      <c r="C264" s="168" t="s">
        <v>526</v>
      </c>
      <c r="D264" s="168" t="s">
        <v>119</v>
      </c>
      <c r="E264" s="169" t="s">
        <v>527</v>
      </c>
      <c r="F264" s="170" t="s">
        <v>528</v>
      </c>
      <c r="G264" s="171" t="s">
        <v>495</v>
      </c>
      <c r="H264" s="172">
        <v>1</v>
      </c>
      <c r="I264" s="173"/>
      <c r="J264" s="172">
        <f t="shared" si="10"/>
        <v>0</v>
      </c>
      <c r="K264" s="170" t="s">
        <v>1</v>
      </c>
      <c r="L264" s="35"/>
      <c r="M264" s="212" t="s">
        <v>1</v>
      </c>
      <c r="N264" s="213" t="s">
        <v>40</v>
      </c>
      <c r="O264" s="214"/>
      <c r="P264" s="215">
        <f t="shared" si="11"/>
        <v>0</v>
      </c>
      <c r="Q264" s="215">
        <v>0</v>
      </c>
      <c r="R264" s="215">
        <f t="shared" si="12"/>
        <v>0</v>
      </c>
      <c r="S264" s="215">
        <v>0</v>
      </c>
      <c r="T264" s="216">
        <f t="shared" si="13"/>
        <v>0</v>
      </c>
      <c r="AR264" s="14" t="s">
        <v>496</v>
      </c>
      <c r="AT264" s="14" t="s">
        <v>119</v>
      </c>
      <c r="AU264" s="14" t="s">
        <v>77</v>
      </c>
      <c r="AY264" s="14" t="s">
        <v>117</v>
      </c>
      <c r="BE264" s="178">
        <f t="shared" si="14"/>
        <v>0</v>
      </c>
      <c r="BF264" s="178">
        <f t="shared" si="15"/>
        <v>0</v>
      </c>
      <c r="BG264" s="178">
        <f t="shared" si="16"/>
        <v>0</v>
      </c>
      <c r="BH264" s="178">
        <f t="shared" si="17"/>
        <v>0</v>
      </c>
      <c r="BI264" s="178">
        <f t="shared" si="18"/>
        <v>0</v>
      </c>
      <c r="BJ264" s="14" t="s">
        <v>77</v>
      </c>
      <c r="BK264" s="178">
        <f t="shared" si="19"/>
        <v>0</v>
      </c>
      <c r="BL264" s="14" t="s">
        <v>496</v>
      </c>
      <c r="BM264" s="14" t="s">
        <v>529</v>
      </c>
    </row>
    <row r="265" spans="2:65" s="1" customFormat="1" ht="6.95" customHeight="1">
      <c r="B265" s="43"/>
      <c r="C265" s="44"/>
      <c r="D265" s="44"/>
      <c r="E265" s="44"/>
      <c r="F265" s="44"/>
      <c r="G265" s="44"/>
      <c r="H265" s="44"/>
      <c r="I265" s="118"/>
      <c r="J265" s="44"/>
      <c r="K265" s="44"/>
      <c r="L265" s="35"/>
    </row>
  </sheetData>
  <sheetProtection algorithmName="SHA-512" hashValue="P282KIX5MyD7BRE3X9GAE/hY3lrdobhKvyTmysoV1Gec2DXKrZUk4Jnp69V1523cZATjLV19Eu4evAj+JxB/1w==" saltValue="CHekVg5KHbNJ6pbqrrt2FhNZ015Yl6NDUPwn3ZcrtyioqddAB0vsVdBXHF13ix00EzY8SIjYWI1+jk2kgzlxsg==" spinCount="100000" sheet="1" objects="1" scenarios="1" formatColumns="0" formatRows="0" autoFilter="0"/>
  <autoFilter ref="C92:K264" xr:uid="{00000000-0009-0000-0000-000001000000}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4D67ADA26B704EB647D8E123C3661F" ma:contentTypeVersion="8" ma:contentTypeDescription="Vytvoří nový dokument" ma:contentTypeScope="" ma:versionID="e6b1d78e29f2658e9f3d3420aefd0118">
  <xsd:schema xmlns:xsd="http://www.w3.org/2001/XMLSchema" xmlns:xs="http://www.w3.org/2001/XMLSchema" xmlns:p="http://schemas.microsoft.com/office/2006/metadata/properties" xmlns:ns2="df6bd295-4012-404d-8939-c11beffc6bb2" targetNamespace="http://schemas.microsoft.com/office/2006/metadata/properties" ma:root="true" ma:fieldsID="14d9061045b41f7d37be8d765a4faba8" ns2:_="">
    <xsd:import namespace="df6bd295-4012-404d-8939-c11beffc6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bd295-4012-404d-8939-c11beffc6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5627EC-2432-46CC-8278-87AFC9D1E66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4FFD4A-EF85-4D1F-9A52-55111F680B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FE5EB0-0C0A-4D55-99B9-BE6B2122B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bd295-4012-404d-8939-c11beffc6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dopravní část</vt:lpstr>
      <vt:lpstr>'01 - dopravní část'!Názvy_tisku</vt:lpstr>
      <vt:lpstr>'Rekapitulace stavby'!Názvy_tisku</vt:lpstr>
      <vt:lpstr>'01 - dopravní část'!Oblast_tisku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SN-PC\SN</dc:creator>
  <cp:lastModifiedBy>Jan Martínek</cp:lastModifiedBy>
  <dcterms:created xsi:type="dcterms:W3CDTF">2019-06-06T06:55:30Z</dcterms:created>
  <dcterms:modified xsi:type="dcterms:W3CDTF">2020-04-20T08:48:13Z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0x0101008A4D67ADA26B704EB647D8E123C3661F</vt:lpwstr>
  </property>
</Properties>
</file>