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subvene.sharepoint.com/sites/kolovnk/Sdilene dokumenty/ZAKÁZKY/1_Kam Žeh/02_ZPŘ_MK2024/"/>
    </mc:Choice>
  </mc:AlternateContent>
  <xr:revisionPtr revIDLastSave="1" documentId="11_DCA21412C0A97649C9C47586CFC3F4850FF9C65E" xr6:coauthVersionLast="47" xr6:coauthVersionMax="47" xr10:uidLastSave="{148C27E1-96A8-45A5-89D7-EA94066F036A}"/>
  <bookViews>
    <workbookView xWindow="-120" yWindow="-120" windowWidth="29040" windowHeight="17520" activeTab="1" xr2:uid="{00000000-000D-0000-FFFF-FFFF00000000}"/>
  </bookViews>
  <sheets>
    <sheet name="Rekapitulace stavby" sheetId="1" r:id="rId1"/>
    <sheet name="SO 101 - Komunikace a zpe..." sheetId="2" r:id="rId2"/>
    <sheet name="Pokyny pro vyplnění" sheetId="3" r:id="rId3"/>
  </sheets>
  <definedNames>
    <definedName name="_xlnm._FilterDatabase" localSheetId="1" hidden="1">'SO 101 - Komunikace a zpe...'!$C$95:$K$487</definedName>
    <definedName name="_xlnm.Print_Titles" localSheetId="0">'Rekapitulace stavby'!$52:$52</definedName>
    <definedName name="_xlnm.Print_Titles" localSheetId="1">'SO 101 - Komunikace a zpe...'!$95:$95</definedName>
    <definedName name="_xlnm.Print_Area" localSheetId="2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stavby'!$C$42:$AQ$56</definedName>
    <definedName name="_xlnm.Print_Area" localSheetId="1">'SO 101 - Komunikace a zpe...'!$C$4:$J$39,'SO 101 - Komunikace a zpe...'!$C$45:$J$77,'SO 101 - Komunikace a zpe...'!$C$83:$K$487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J37" i="2"/>
  <c r="J36" i="2"/>
  <c r="AY55" i="1" s="1"/>
  <c r="J35" i="2"/>
  <c r="AX55" i="1" s="1"/>
  <c r="BI487" i="2"/>
  <c r="BH487" i="2"/>
  <c r="BG487" i="2"/>
  <c r="BF487" i="2"/>
  <c r="T487" i="2"/>
  <c r="T486" i="2"/>
  <c r="R487" i="2"/>
  <c r="R486" i="2"/>
  <c r="P487" i="2"/>
  <c r="P486" i="2" s="1"/>
  <c r="BI485" i="2"/>
  <c r="BH485" i="2"/>
  <c r="BG485" i="2"/>
  <c r="BF485" i="2"/>
  <c r="T485" i="2"/>
  <c r="R485" i="2"/>
  <c r="P485" i="2"/>
  <c r="BI482" i="2"/>
  <c r="BH482" i="2"/>
  <c r="BG482" i="2"/>
  <c r="BF482" i="2"/>
  <c r="T482" i="2"/>
  <c r="R482" i="2"/>
  <c r="P482" i="2"/>
  <c r="BI480" i="2"/>
  <c r="BH480" i="2"/>
  <c r="BG480" i="2"/>
  <c r="BF480" i="2"/>
  <c r="T480" i="2"/>
  <c r="R480" i="2"/>
  <c r="P480" i="2"/>
  <c r="BI479" i="2"/>
  <c r="BH479" i="2"/>
  <c r="BG479" i="2"/>
  <c r="BF479" i="2"/>
  <c r="T479" i="2"/>
  <c r="R479" i="2"/>
  <c r="P479" i="2"/>
  <c r="BI475" i="2"/>
  <c r="BH475" i="2"/>
  <c r="BG475" i="2"/>
  <c r="BF475" i="2"/>
  <c r="T475" i="2"/>
  <c r="R475" i="2"/>
  <c r="P475" i="2"/>
  <c r="BI472" i="2"/>
  <c r="BH472" i="2"/>
  <c r="BG472" i="2"/>
  <c r="BF472" i="2"/>
  <c r="T472" i="2"/>
  <c r="R472" i="2"/>
  <c r="P472" i="2"/>
  <c r="BI469" i="2"/>
  <c r="BH469" i="2"/>
  <c r="BG469" i="2"/>
  <c r="BF469" i="2"/>
  <c r="T469" i="2"/>
  <c r="R469" i="2"/>
  <c r="P469" i="2"/>
  <c r="BI466" i="2"/>
  <c r="BH466" i="2"/>
  <c r="BG466" i="2"/>
  <c r="BF466" i="2"/>
  <c r="T466" i="2"/>
  <c r="R466" i="2"/>
  <c r="P466" i="2"/>
  <c r="BI462" i="2"/>
  <c r="BH462" i="2"/>
  <c r="BG462" i="2"/>
  <c r="BF462" i="2"/>
  <c r="T462" i="2"/>
  <c r="T461" i="2"/>
  <c r="R462" i="2"/>
  <c r="R461" i="2" s="1"/>
  <c r="P462" i="2"/>
  <c r="P461" i="2" s="1"/>
  <c r="BI459" i="2"/>
  <c r="BH459" i="2"/>
  <c r="BG459" i="2"/>
  <c r="BF459" i="2"/>
  <c r="T459" i="2"/>
  <c r="R459" i="2"/>
  <c r="P459" i="2"/>
  <c r="BI457" i="2"/>
  <c r="BH457" i="2"/>
  <c r="BG457" i="2"/>
  <c r="BF457" i="2"/>
  <c r="T457" i="2"/>
  <c r="R457" i="2"/>
  <c r="P457" i="2"/>
  <c r="BI454" i="2"/>
  <c r="BH454" i="2"/>
  <c r="BG454" i="2"/>
  <c r="BF454" i="2"/>
  <c r="T454" i="2"/>
  <c r="R454" i="2"/>
  <c r="P454" i="2"/>
  <c r="BI452" i="2"/>
  <c r="BH452" i="2"/>
  <c r="BG452" i="2"/>
  <c r="BF452" i="2"/>
  <c r="T452" i="2"/>
  <c r="R452" i="2"/>
  <c r="P452" i="2"/>
  <c r="BI448" i="2"/>
  <c r="BH448" i="2"/>
  <c r="BG448" i="2"/>
  <c r="BF448" i="2"/>
  <c r="T448" i="2"/>
  <c r="R448" i="2"/>
  <c r="P448" i="2"/>
  <c r="BI444" i="2"/>
  <c r="BH444" i="2"/>
  <c r="BG444" i="2"/>
  <c r="BF444" i="2"/>
  <c r="T444" i="2"/>
  <c r="T443" i="2" s="1"/>
  <c r="R444" i="2"/>
  <c r="R443" i="2"/>
  <c r="P444" i="2"/>
  <c r="P443" i="2" s="1"/>
  <c r="BI436" i="2"/>
  <c r="BH436" i="2"/>
  <c r="BG436" i="2"/>
  <c r="BF436" i="2"/>
  <c r="T436" i="2"/>
  <c r="R436" i="2"/>
  <c r="P436" i="2"/>
  <c r="BI428" i="2"/>
  <c r="BH428" i="2"/>
  <c r="BG428" i="2"/>
  <c r="BF428" i="2"/>
  <c r="T428" i="2"/>
  <c r="R428" i="2"/>
  <c r="P428" i="2"/>
  <c r="BI420" i="2"/>
  <c r="BH420" i="2"/>
  <c r="BG420" i="2"/>
  <c r="BF420" i="2"/>
  <c r="T420" i="2"/>
  <c r="R420" i="2"/>
  <c r="P420" i="2"/>
  <c r="BI417" i="2"/>
  <c r="BH417" i="2"/>
  <c r="BG417" i="2"/>
  <c r="BF417" i="2"/>
  <c r="T417" i="2"/>
  <c r="R417" i="2"/>
  <c r="P417" i="2"/>
  <c r="BI413" i="2"/>
  <c r="BH413" i="2"/>
  <c r="BG413" i="2"/>
  <c r="BF413" i="2"/>
  <c r="T413" i="2"/>
  <c r="R413" i="2"/>
  <c r="P413" i="2"/>
  <c r="BI411" i="2"/>
  <c r="BH411" i="2"/>
  <c r="BG411" i="2"/>
  <c r="BF411" i="2"/>
  <c r="T411" i="2"/>
  <c r="R411" i="2"/>
  <c r="P411" i="2"/>
  <c r="BI409" i="2"/>
  <c r="BH409" i="2"/>
  <c r="BG409" i="2"/>
  <c r="BF409" i="2"/>
  <c r="T409" i="2"/>
  <c r="R409" i="2"/>
  <c r="P409" i="2"/>
  <c r="BI407" i="2"/>
  <c r="BH407" i="2"/>
  <c r="BG407" i="2"/>
  <c r="BF407" i="2"/>
  <c r="T407" i="2"/>
  <c r="R407" i="2"/>
  <c r="P407" i="2"/>
  <c r="BI405" i="2"/>
  <c r="BH405" i="2"/>
  <c r="BG405" i="2"/>
  <c r="BF405" i="2"/>
  <c r="T405" i="2"/>
  <c r="R405" i="2"/>
  <c r="P405" i="2"/>
  <c r="BI404" i="2"/>
  <c r="BH404" i="2"/>
  <c r="BG404" i="2"/>
  <c r="BF404" i="2"/>
  <c r="T404" i="2"/>
  <c r="R404" i="2"/>
  <c r="P404" i="2"/>
  <c r="BI402" i="2"/>
  <c r="BH402" i="2"/>
  <c r="BG402" i="2"/>
  <c r="BF402" i="2"/>
  <c r="T402" i="2"/>
  <c r="R402" i="2"/>
  <c r="P402" i="2"/>
  <c r="BI401" i="2"/>
  <c r="BH401" i="2"/>
  <c r="BG401" i="2"/>
  <c r="BF401" i="2"/>
  <c r="T401" i="2"/>
  <c r="R401" i="2"/>
  <c r="P401" i="2"/>
  <c r="BI400" i="2"/>
  <c r="BH400" i="2"/>
  <c r="BG400" i="2"/>
  <c r="BF400" i="2"/>
  <c r="T400" i="2"/>
  <c r="R400" i="2"/>
  <c r="P400" i="2"/>
  <c r="BI399" i="2"/>
  <c r="BH399" i="2"/>
  <c r="BG399" i="2"/>
  <c r="BF399" i="2"/>
  <c r="T399" i="2"/>
  <c r="R399" i="2"/>
  <c r="P399" i="2"/>
  <c r="BI397" i="2"/>
  <c r="BH397" i="2"/>
  <c r="BG397" i="2"/>
  <c r="BF397" i="2"/>
  <c r="T397" i="2"/>
  <c r="R397" i="2"/>
  <c r="P397" i="2"/>
  <c r="BI394" i="2"/>
  <c r="BH394" i="2"/>
  <c r="BG394" i="2"/>
  <c r="BF394" i="2"/>
  <c r="T394" i="2"/>
  <c r="R394" i="2"/>
  <c r="P394" i="2"/>
  <c r="BI390" i="2"/>
  <c r="BH390" i="2"/>
  <c r="BG390" i="2"/>
  <c r="BF390" i="2"/>
  <c r="T390" i="2"/>
  <c r="R390" i="2"/>
  <c r="P390" i="2"/>
  <c r="BI388" i="2"/>
  <c r="BH388" i="2"/>
  <c r="BG388" i="2"/>
  <c r="BF388" i="2"/>
  <c r="T388" i="2"/>
  <c r="R388" i="2"/>
  <c r="P388" i="2"/>
  <c r="BI386" i="2"/>
  <c r="BH386" i="2"/>
  <c r="BG386" i="2"/>
  <c r="BF386" i="2"/>
  <c r="T386" i="2"/>
  <c r="R386" i="2"/>
  <c r="P386" i="2"/>
  <c r="BI384" i="2"/>
  <c r="BH384" i="2"/>
  <c r="BG384" i="2"/>
  <c r="BF384" i="2"/>
  <c r="T384" i="2"/>
  <c r="R384" i="2"/>
  <c r="P384" i="2"/>
  <c r="BI377" i="2"/>
  <c r="BH377" i="2"/>
  <c r="BG377" i="2"/>
  <c r="BF377" i="2"/>
  <c r="T377" i="2"/>
  <c r="R377" i="2"/>
  <c r="P377" i="2"/>
  <c r="BI376" i="2"/>
  <c r="BH376" i="2"/>
  <c r="BG376" i="2"/>
  <c r="BF376" i="2"/>
  <c r="T376" i="2"/>
  <c r="R376" i="2"/>
  <c r="P376" i="2"/>
  <c r="BI374" i="2"/>
  <c r="BH374" i="2"/>
  <c r="BG374" i="2"/>
  <c r="BF374" i="2"/>
  <c r="T374" i="2"/>
  <c r="R374" i="2"/>
  <c r="P374" i="2"/>
  <c r="BI372" i="2"/>
  <c r="BH372" i="2"/>
  <c r="BG372" i="2"/>
  <c r="BF372" i="2"/>
  <c r="T372" i="2"/>
  <c r="R372" i="2"/>
  <c r="P372" i="2"/>
  <c r="BI370" i="2"/>
  <c r="BH370" i="2"/>
  <c r="BG370" i="2"/>
  <c r="BF370" i="2"/>
  <c r="T370" i="2"/>
  <c r="R370" i="2"/>
  <c r="P370" i="2"/>
  <c r="BI359" i="2"/>
  <c r="BH359" i="2"/>
  <c r="BG359" i="2"/>
  <c r="BF359" i="2"/>
  <c r="T359" i="2"/>
  <c r="R359" i="2"/>
  <c r="P359" i="2"/>
  <c r="BI352" i="2"/>
  <c r="BH352" i="2"/>
  <c r="BG352" i="2"/>
  <c r="BF352" i="2"/>
  <c r="T352" i="2"/>
  <c r="R352" i="2"/>
  <c r="P352" i="2"/>
  <c r="BI348" i="2"/>
  <c r="BH348" i="2"/>
  <c r="BG348" i="2"/>
  <c r="BF348" i="2"/>
  <c r="T348" i="2"/>
  <c r="R348" i="2"/>
  <c r="P348" i="2"/>
  <c r="BI347" i="2"/>
  <c r="BH347" i="2"/>
  <c r="BG347" i="2"/>
  <c r="BF347" i="2"/>
  <c r="T347" i="2"/>
  <c r="R347" i="2"/>
  <c r="P347" i="2"/>
  <c r="BI345" i="2"/>
  <c r="BH345" i="2"/>
  <c r="BG345" i="2"/>
  <c r="BF345" i="2"/>
  <c r="T345" i="2"/>
  <c r="R345" i="2"/>
  <c r="P345" i="2"/>
  <c r="BI344" i="2"/>
  <c r="BH344" i="2"/>
  <c r="BG344" i="2"/>
  <c r="BF344" i="2"/>
  <c r="T344" i="2"/>
  <c r="R344" i="2"/>
  <c r="P344" i="2"/>
  <c r="BI343" i="2"/>
  <c r="BH343" i="2"/>
  <c r="BG343" i="2"/>
  <c r="BF343" i="2"/>
  <c r="T343" i="2"/>
  <c r="R343" i="2"/>
  <c r="P343" i="2"/>
  <c r="BI342" i="2"/>
  <c r="BH342" i="2"/>
  <c r="BG342" i="2"/>
  <c r="BF342" i="2"/>
  <c r="T342" i="2"/>
  <c r="R342" i="2"/>
  <c r="P342" i="2"/>
  <c r="BI341" i="2"/>
  <c r="BH341" i="2"/>
  <c r="BG341" i="2"/>
  <c r="BF341" i="2"/>
  <c r="T341" i="2"/>
  <c r="R341" i="2"/>
  <c r="P341" i="2"/>
  <c r="BI340" i="2"/>
  <c r="BH340" i="2"/>
  <c r="BG340" i="2"/>
  <c r="BF340" i="2"/>
  <c r="T340" i="2"/>
  <c r="R340" i="2"/>
  <c r="P340" i="2"/>
  <c r="BI338" i="2"/>
  <c r="BH338" i="2"/>
  <c r="BG338" i="2"/>
  <c r="BF338" i="2"/>
  <c r="T338" i="2"/>
  <c r="R338" i="2"/>
  <c r="P338" i="2"/>
  <c r="BI337" i="2"/>
  <c r="BH337" i="2"/>
  <c r="BG337" i="2"/>
  <c r="BF337" i="2"/>
  <c r="T337" i="2"/>
  <c r="R337" i="2"/>
  <c r="P337" i="2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32" i="2"/>
  <c r="BH332" i="2"/>
  <c r="BG332" i="2"/>
  <c r="BF332" i="2"/>
  <c r="T332" i="2"/>
  <c r="R332" i="2"/>
  <c r="P332" i="2"/>
  <c r="BI331" i="2"/>
  <c r="BH331" i="2"/>
  <c r="BG331" i="2"/>
  <c r="BF331" i="2"/>
  <c r="T331" i="2"/>
  <c r="R331" i="2"/>
  <c r="P331" i="2"/>
  <c r="BI330" i="2"/>
  <c r="BH330" i="2"/>
  <c r="BG330" i="2"/>
  <c r="BF330" i="2"/>
  <c r="T330" i="2"/>
  <c r="R330" i="2"/>
  <c r="P330" i="2"/>
  <c r="BI329" i="2"/>
  <c r="BH329" i="2"/>
  <c r="BG329" i="2"/>
  <c r="BF329" i="2"/>
  <c r="T329" i="2"/>
  <c r="R329" i="2"/>
  <c r="P329" i="2"/>
  <c r="BI328" i="2"/>
  <c r="BH328" i="2"/>
  <c r="BG328" i="2"/>
  <c r="BF328" i="2"/>
  <c r="T328" i="2"/>
  <c r="R328" i="2"/>
  <c r="P328" i="2"/>
  <c r="BI327" i="2"/>
  <c r="BH327" i="2"/>
  <c r="BG327" i="2"/>
  <c r="BF327" i="2"/>
  <c r="T327" i="2"/>
  <c r="R327" i="2"/>
  <c r="P327" i="2"/>
  <c r="BI324" i="2"/>
  <c r="BH324" i="2"/>
  <c r="BG324" i="2"/>
  <c r="BF324" i="2"/>
  <c r="T324" i="2"/>
  <c r="R324" i="2"/>
  <c r="P324" i="2"/>
  <c r="BI320" i="2"/>
  <c r="BH320" i="2"/>
  <c r="BG320" i="2"/>
  <c r="BF320" i="2"/>
  <c r="T320" i="2"/>
  <c r="R320" i="2"/>
  <c r="P320" i="2"/>
  <c r="BI317" i="2"/>
  <c r="BH317" i="2"/>
  <c r="BG317" i="2"/>
  <c r="BF317" i="2"/>
  <c r="T317" i="2"/>
  <c r="R317" i="2"/>
  <c r="P317" i="2"/>
  <c r="BI313" i="2"/>
  <c r="BH313" i="2"/>
  <c r="BG313" i="2"/>
  <c r="BF313" i="2"/>
  <c r="T313" i="2"/>
  <c r="R313" i="2"/>
  <c r="P313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305" i="2"/>
  <c r="BH305" i="2"/>
  <c r="BG305" i="2"/>
  <c r="BF305" i="2"/>
  <c r="T305" i="2"/>
  <c r="R305" i="2"/>
  <c r="P305" i="2"/>
  <c r="BI303" i="2"/>
  <c r="BH303" i="2"/>
  <c r="BG303" i="2"/>
  <c r="BF303" i="2"/>
  <c r="T303" i="2"/>
  <c r="R303" i="2"/>
  <c r="P303" i="2"/>
  <c r="BI301" i="2"/>
  <c r="BH301" i="2"/>
  <c r="BG301" i="2"/>
  <c r="BF301" i="2"/>
  <c r="T301" i="2"/>
  <c r="R301" i="2"/>
  <c r="P301" i="2"/>
  <c r="BI297" i="2"/>
  <c r="BH297" i="2"/>
  <c r="BG297" i="2"/>
  <c r="BF297" i="2"/>
  <c r="T297" i="2"/>
  <c r="R297" i="2"/>
  <c r="P297" i="2"/>
  <c r="BI290" i="2"/>
  <c r="BH290" i="2"/>
  <c r="BG290" i="2"/>
  <c r="BF290" i="2"/>
  <c r="T290" i="2"/>
  <c r="R290" i="2"/>
  <c r="P290" i="2"/>
  <c r="BI283" i="2"/>
  <c r="BH283" i="2"/>
  <c r="BG283" i="2"/>
  <c r="BF283" i="2"/>
  <c r="T283" i="2"/>
  <c r="R283" i="2"/>
  <c r="P283" i="2"/>
  <c r="BI279" i="2"/>
  <c r="BH279" i="2"/>
  <c r="BG279" i="2"/>
  <c r="BF279" i="2"/>
  <c r="T279" i="2"/>
  <c r="R279" i="2"/>
  <c r="P279" i="2"/>
  <c r="BI272" i="2"/>
  <c r="BH272" i="2"/>
  <c r="BG272" i="2"/>
  <c r="BF272" i="2"/>
  <c r="T272" i="2"/>
  <c r="R272" i="2"/>
  <c r="P272" i="2"/>
  <c r="BI254" i="2"/>
  <c r="BH254" i="2"/>
  <c r="BG254" i="2"/>
  <c r="BF254" i="2"/>
  <c r="T254" i="2"/>
  <c r="R254" i="2"/>
  <c r="P254" i="2"/>
  <c r="BI245" i="2"/>
  <c r="BH245" i="2"/>
  <c r="BG245" i="2"/>
  <c r="BF245" i="2"/>
  <c r="T245" i="2"/>
  <c r="R245" i="2"/>
  <c r="P245" i="2"/>
  <c r="BI240" i="2"/>
  <c r="BH240" i="2"/>
  <c r="BG240" i="2"/>
  <c r="BF240" i="2"/>
  <c r="T240" i="2"/>
  <c r="T239" i="2" s="1"/>
  <c r="R240" i="2"/>
  <c r="R239" i="2" s="1"/>
  <c r="P240" i="2"/>
  <c r="P239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2" i="2"/>
  <c r="BH222" i="2"/>
  <c r="BG222" i="2"/>
  <c r="BF222" i="2"/>
  <c r="T222" i="2"/>
  <c r="R222" i="2"/>
  <c r="P222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7" i="2"/>
  <c r="BH207" i="2"/>
  <c r="BG207" i="2"/>
  <c r="BF207" i="2"/>
  <c r="T207" i="2"/>
  <c r="R207" i="2"/>
  <c r="P207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6" i="2"/>
  <c r="BH186" i="2"/>
  <c r="BG186" i="2"/>
  <c r="BF186" i="2"/>
  <c r="T186" i="2"/>
  <c r="R186" i="2"/>
  <c r="P186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65" i="2"/>
  <c r="BH165" i="2"/>
  <c r="BG165" i="2"/>
  <c r="BF165" i="2"/>
  <c r="T165" i="2"/>
  <c r="R165" i="2"/>
  <c r="P165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0" i="2"/>
  <c r="BH120" i="2"/>
  <c r="BG120" i="2"/>
  <c r="BF120" i="2"/>
  <c r="T120" i="2"/>
  <c r="R120" i="2"/>
  <c r="P120" i="2"/>
  <c r="BI113" i="2"/>
  <c r="BH113" i="2"/>
  <c r="BG113" i="2"/>
  <c r="BF113" i="2"/>
  <c r="T113" i="2"/>
  <c r="R113" i="2"/>
  <c r="P113" i="2"/>
  <c r="BI109" i="2"/>
  <c r="BH109" i="2"/>
  <c r="BG109" i="2"/>
  <c r="BF109" i="2"/>
  <c r="T109" i="2"/>
  <c r="R109" i="2"/>
  <c r="P109" i="2"/>
  <c r="BI105" i="2"/>
  <c r="BH105" i="2"/>
  <c r="BG105" i="2"/>
  <c r="BF105" i="2"/>
  <c r="T105" i="2"/>
  <c r="R105" i="2"/>
  <c r="P105" i="2"/>
  <c r="BI103" i="2"/>
  <c r="BH103" i="2"/>
  <c r="BG103" i="2"/>
  <c r="BF103" i="2"/>
  <c r="T103" i="2"/>
  <c r="R103" i="2"/>
  <c r="P103" i="2"/>
  <c r="BI101" i="2"/>
  <c r="BH101" i="2"/>
  <c r="BG101" i="2"/>
  <c r="BF101" i="2"/>
  <c r="T101" i="2"/>
  <c r="R101" i="2"/>
  <c r="P101" i="2"/>
  <c r="BI99" i="2"/>
  <c r="BH99" i="2"/>
  <c r="BG99" i="2"/>
  <c r="BF99" i="2"/>
  <c r="T99" i="2"/>
  <c r="R99" i="2"/>
  <c r="P99" i="2"/>
  <c r="J93" i="2"/>
  <c r="J92" i="2"/>
  <c r="F92" i="2"/>
  <c r="F90" i="2"/>
  <c r="E88" i="2"/>
  <c r="J55" i="2"/>
  <c r="J54" i="2"/>
  <c r="F54" i="2"/>
  <c r="F52" i="2"/>
  <c r="E50" i="2"/>
  <c r="J18" i="2"/>
  <c r="F93" i="2"/>
  <c r="J17" i="2"/>
  <c r="J12" i="2"/>
  <c r="J90" i="2" s="1"/>
  <c r="E7" i="2"/>
  <c r="E86" i="2"/>
  <c r="L50" i="1"/>
  <c r="AM50" i="1"/>
  <c r="AM49" i="1"/>
  <c r="L49" i="1"/>
  <c r="AM47" i="1"/>
  <c r="L47" i="1"/>
  <c r="L45" i="1"/>
  <c r="L44" i="1"/>
  <c r="J333" i="2"/>
  <c r="BK327" i="2"/>
  <c r="BK448" i="2"/>
  <c r="BK372" i="2"/>
  <c r="J240" i="2"/>
  <c r="J420" i="2"/>
  <c r="BK202" i="2"/>
  <c r="J99" i="2"/>
  <c r="BK303" i="2"/>
  <c r="J101" i="2"/>
  <c r="BK105" i="2"/>
  <c r="J222" i="2"/>
  <c r="J254" i="2"/>
  <c r="BK457" i="2"/>
  <c r="BK428" i="2"/>
  <c r="BK333" i="2"/>
  <c r="BK145" i="2"/>
  <c r="J457" i="2"/>
  <c r="BK254" i="2"/>
  <c r="J459" i="2"/>
  <c r="BK342" i="2"/>
  <c r="J186" i="2"/>
  <c r="BK469" i="2"/>
  <c r="J129" i="2"/>
  <c r="J313" i="2"/>
  <c r="J213" i="2"/>
  <c r="BK329" i="2"/>
  <c r="J402" i="2"/>
  <c r="BK386" i="2"/>
  <c r="BK487" i="2"/>
  <c r="J479" i="2"/>
  <c r="BK109" i="2"/>
  <c r="BK113" i="2"/>
  <c r="BK390" i="2"/>
  <c r="J374" i="2"/>
  <c r="BK337" i="2"/>
  <c r="J143" i="2"/>
  <c r="BK376" i="2"/>
  <c r="J329" i="2"/>
  <c r="BK400" i="2"/>
  <c r="BK384" i="2"/>
  <c r="BK311" i="2"/>
  <c r="BK320" i="2"/>
  <c r="BK137" i="2"/>
  <c r="J233" i="2"/>
  <c r="BK338" i="2"/>
  <c r="BK359" i="2"/>
  <c r="BK245" i="2"/>
  <c r="BK347" i="2"/>
  <c r="J348" i="2"/>
  <c r="J428" i="2"/>
  <c r="BK313" i="2"/>
  <c r="BK272" i="2"/>
  <c r="J345" i="2"/>
  <c r="BK235" i="2"/>
  <c r="J337" i="2"/>
  <c r="J397" i="2"/>
  <c r="BK436" i="2"/>
  <c r="J198" i="2"/>
  <c r="BK229" i="2"/>
  <c r="J413" i="2"/>
  <c r="J191" i="2"/>
  <c r="J409" i="2"/>
  <c r="BK179" i="2"/>
  <c r="J317" i="2"/>
  <c r="BK417" i="2"/>
  <c r="BK226" i="2"/>
  <c r="J352" i="2"/>
  <c r="J272" i="2"/>
  <c r="J399" i="2"/>
  <c r="BK222" i="2"/>
  <c r="J485" i="2"/>
  <c r="J331" i="2"/>
  <c r="J229" i="2"/>
  <c r="J436" i="2"/>
  <c r="J158" i="2"/>
  <c r="BK466" i="2"/>
  <c r="J341" i="2"/>
  <c r="J311" i="2"/>
  <c r="BK305" i="2"/>
  <c r="J309" i="2"/>
  <c r="J475" i="2"/>
  <c r="J320" i="2"/>
  <c r="BK324" i="2"/>
  <c r="BK141" i="2"/>
  <c r="BK283" i="2"/>
  <c r="BK454" i="2"/>
  <c r="BK459" i="2"/>
  <c r="J343" i="2"/>
  <c r="BK218" i="2"/>
  <c r="J207" i="2"/>
  <c r="J466" i="2"/>
  <c r="J377" i="2"/>
  <c r="BK139" i="2"/>
  <c r="J405" i="2"/>
  <c r="J332" i="2"/>
  <c r="J336" i="2"/>
  <c r="J245" i="2"/>
  <c r="J235" i="2"/>
  <c r="BK191" i="2"/>
  <c r="J211" i="2"/>
  <c r="J279" i="2"/>
  <c r="BK352" i="2"/>
  <c r="BK211" i="2"/>
  <c r="J165" i="2"/>
  <c r="BK133" i="2"/>
  <c r="BK344" i="2"/>
  <c r="J404" i="2"/>
  <c r="J372" i="2"/>
  <c r="BK290" i="2"/>
  <c r="J301" i="2"/>
  <c r="BK213" i="2"/>
  <c r="J283" i="2"/>
  <c r="J452" i="2"/>
  <c r="J154" i="2"/>
  <c r="BK397" i="2"/>
  <c r="J177" i="2"/>
  <c r="BK409" i="2"/>
  <c r="BK143" i="2"/>
  <c r="BK331" i="2"/>
  <c r="BK330" i="2"/>
  <c r="BK186" i="2"/>
  <c r="J290" i="2"/>
  <c r="J394" i="2"/>
  <c r="BK194" i="2"/>
  <c r="BK479" i="2"/>
  <c r="BK343" i="2"/>
  <c r="J407" i="2"/>
  <c r="BK480" i="2"/>
  <c r="J305" i="2"/>
  <c r="BK158" i="2"/>
  <c r="BK345" i="2"/>
  <c r="BK207" i="2"/>
  <c r="J400" i="2"/>
  <c r="BK103" i="2"/>
  <c r="BK407" i="2"/>
  <c r="BK388" i="2"/>
  <c r="BK472" i="2"/>
  <c r="BK413" i="2"/>
  <c r="J127" i="2"/>
  <c r="BK233" i="2"/>
  <c r="BK405" i="2"/>
  <c r="BK377" i="2"/>
  <c r="BK199" i="2"/>
  <c r="J340" i="2"/>
  <c r="J109" i="2"/>
  <c r="BK348" i="2"/>
  <c r="BK301" i="2"/>
  <c r="J370" i="2"/>
  <c r="J390" i="2"/>
  <c r="J113" i="2"/>
  <c r="BK404" i="2"/>
  <c r="J454" i="2"/>
  <c r="J359" i="2"/>
  <c r="J444" i="2"/>
  <c r="BK317" i="2"/>
  <c r="J376" i="2"/>
  <c r="BK411" i="2"/>
  <c r="J462" i="2"/>
  <c r="BK340" i="2"/>
  <c r="BK452" i="2"/>
  <c r="J324" i="2"/>
  <c r="BK336" i="2"/>
  <c r="J133" i="2"/>
  <c r="J226" i="2"/>
  <c r="BK99" i="2"/>
  <c r="J338" i="2"/>
  <c r="J105" i="2"/>
  <c r="BK297" i="2"/>
  <c r="BK462" i="2"/>
  <c r="BK401" i="2"/>
  <c r="J328" i="2"/>
  <c r="J480" i="2"/>
  <c r="BK309" i="2"/>
  <c r="AS54" i="1"/>
  <c r="BK198" i="2"/>
  <c r="BK177" i="2"/>
  <c r="J448" i="2"/>
  <c r="J145" i="2"/>
  <c r="J194" i="2"/>
  <c r="BK165" i="2"/>
  <c r="J330" i="2"/>
  <c r="J218" i="2"/>
  <c r="BK444" i="2"/>
  <c r="J327" i="2"/>
  <c r="BK332" i="2"/>
  <c r="BK475" i="2"/>
  <c r="J347" i="2"/>
  <c r="BK420" i="2"/>
  <c r="BK399" i="2"/>
  <c r="BK101" i="2"/>
  <c r="J103" i="2"/>
  <c r="J141" i="2"/>
  <c r="BK154" i="2"/>
  <c r="J482" i="2"/>
  <c r="J199" i="2"/>
  <c r="BK341" i="2"/>
  <c r="J216" i="2"/>
  <c r="J411" i="2"/>
  <c r="J487" i="2"/>
  <c r="J401" i="2"/>
  <c r="BK402" i="2"/>
  <c r="BK127" i="2"/>
  <c r="BK328" i="2"/>
  <c r="J386" i="2"/>
  <c r="J342" i="2"/>
  <c r="BK485" i="2"/>
  <c r="J417" i="2"/>
  <c r="BK279" i="2"/>
  <c r="J472" i="2"/>
  <c r="J297" i="2"/>
  <c r="J388" i="2"/>
  <c r="J202" i="2"/>
  <c r="J469" i="2"/>
  <c r="BK216" i="2"/>
  <c r="J303" i="2"/>
  <c r="J120" i="2"/>
  <c r="J139" i="2"/>
  <c r="BK374" i="2"/>
  <c r="BK394" i="2"/>
  <c r="BK129" i="2"/>
  <c r="J174" i="2"/>
  <c r="J344" i="2"/>
  <c r="J384" i="2"/>
  <c r="BK120" i="2"/>
  <c r="BK174" i="2"/>
  <c r="BK482" i="2"/>
  <c r="BK240" i="2"/>
  <c r="J179" i="2"/>
  <c r="J137" i="2"/>
  <c r="BK370" i="2"/>
  <c r="P98" i="2" l="1"/>
  <c r="P228" i="2"/>
  <c r="P335" i="2"/>
  <c r="BK98" i="2"/>
  <c r="J98" i="2" s="1"/>
  <c r="J61" i="2" s="1"/>
  <c r="BK228" i="2"/>
  <c r="J228" i="2"/>
  <c r="J62" i="2"/>
  <c r="T228" i="2"/>
  <c r="R335" i="2"/>
  <c r="P456" i="2"/>
  <c r="R244" i="2"/>
  <c r="P319" i="2"/>
  <c r="R410" i="2"/>
  <c r="R97" i="2" s="1"/>
  <c r="T447" i="2"/>
  <c r="P244" i="2"/>
  <c r="R319" i="2"/>
  <c r="T410" i="2"/>
  <c r="P447" i="2"/>
  <c r="P446" i="2" s="1"/>
  <c r="T456" i="2"/>
  <c r="R465" i="2"/>
  <c r="BK478" i="2"/>
  <c r="J478" i="2"/>
  <c r="J75" i="2" s="1"/>
  <c r="R98" i="2"/>
  <c r="BK335" i="2"/>
  <c r="J335" i="2"/>
  <c r="J66" i="2"/>
  <c r="BK456" i="2"/>
  <c r="J456" i="2" s="1"/>
  <c r="J71" i="2" s="1"/>
  <c r="T465" i="2"/>
  <c r="T98" i="2"/>
  <c r="R228" i="2"/>
  <c r="T335" i="2"/>
  <c r="R447" i="2"/>
  <c r="BK465" i="2"/>
  <c r="J465" i="2"/>
  <c r="J74" i="2" s="1"/>
  <c r="P478" i="2"/>
  <c r="BK244" i="2"/>
  <c r="J244" i="2" s="1"/>
  <c r="J64" i="2" s="1"/>
  <c r="BK319" i="2"/>
  <c r="J319" i="2"/>
  <c r="J65" i="2" s="1"/>
  <c r="P410" i="2"/>
  <c r="BK447" i="2"/>
  <c r="J447" i="2"/>
  <c r="J70" i="2" s="1"/>
  <c r="R478" i="2"/>
  <c r="T244" i="2"/>
  <c r="T319" i="2"/>
  <c r="BK410" i="2"/>
  <c r="J410" i="2" s="1"/>
  <c r="J67" i="2" s="1"/>
  <c r="R456" i="2"/>
  <c r="P465" i="2"/>
  <c r="P464" i="2"/>
  <c r="T478" i="2"/>
  <c r="BK239" i="2"/>
  <c r="J239" i="2" s="1"/>
  <c r="J63" i="2" s="1"/>
  <c r="BK443" i="2"/>
  <c r="J443" i="2"/>
  <c r="J68" i="2" s="1"/>
  <c r="BK461" i="2"/>
  <c r="J461" i="2"/>
  <c r="J72" i="2"/>
  <c r="BK486" i="2"/>
  <c r="J486" i="2" s="1"/>
  <c r="J76" i="2" s="1"/>
  <c r="BE99" i="2"/>
  <c r="BE101" i="2"/>
  <c r="BE328" i="2"/>
  <c r="BE400" i="2"/>
  <c r="BE404" i="2"/>
  <c r="BE405" i="2"/>
  <c r="BE459" i="2"/>
  <c r="BE235" i="2"/>
  <c r="BE240" i="2"/>
  <c r="BE329" i="2"/>
  <c r="BE331" i="2"/>
  <c r="BE359" i="2"/>
  <c r="F55" i="2"/>
  <c r="BE120" i="2"/>
  <c r="BE305" i="2"/>
  <c r="BE336" i="2"/>
  <c r="BE370" i="2"/>
  <c r="BE372" i="2"/>
  <c r="BE390" i="2"/>
  <c r="BE409" i="2"/>
  <c r="BE413" i="2"/>
  <c r="BE428" i="2"/>
  <c r="BE482" i="2"/>
  <c r="BE103" i="2"/>
  <c r="BE186" i="2"/>
  <c r="BE211" i="2"/>
  <c r="BE233" i="2"/>
  <c r="BE283" i="2"/>
  <c r="BE343" i="2"/>
  <c r="BE374" i="2"/>
  <c r="BE376" i="2"/>
  <c r="BE384" i="2"/>
  <c r="BE411" i="2"/>
  <c r="BE444" i="2"/>
  <c r="E48" i="2"/>
  <c r="BE113" i="2"/>
  <c r="BE191" i="2"/>
  <c r="BE213" i="2"/>
  <c r="BE222" i="2"/>
  <c r="BE452" i="2"/>
  <c r="BE472" i="2"/>
  <c r="BE480" i="2"/>
  <c r="BE487" i="2"/>
  <c r="BE143" i="2"/>
  <c r="BE165" i="2"/>
  <c r="BE177" i="2"/>
  <c r="BE199" i="2"/>
  <c r="BE202" i="2"/>
  <c r="BE207" i="2"/>
  <c r="BE229" i="2"/>
  <c r="BE254" i="2"/>
  <c r="BE338" i="2"/>
  <c r="BE340" i="2"/>
  <c r="BE397" i="2"/>
  <c r="J52" i="2"/>
  <c r="BE105" i="2"/>
  <c r="BE129" i="2"/>
  <c r="BE174" i="2"/>
  <c r="BE198" i="2"/>
  <c r="BE290" i="2"/>
  <c r="BE317" i="2"/>
  <c r="BE330" i="2"/>
  <c r="BE216" i="2"/>
  <c r="BE272" i="2"/>
  <c r="BE301" i="2"/>
  <c r="BE337" i="2"/>
  <c r="BE341" i="2"/>
  <c r="BE386" i="2"/>
  <c r="BE399" i="2"/>
  <c r="BE417" i="2"/>
  <c r="BE454" i="2"/>
  <c r="BE457" i="2"/>
  <c r="BE466" i="2"/>
  <c r="BE469" i="2"/>
  <c r="BE485" i="2"/>
  <c r="BE127" i="2"/>
  <c r="BE141" i="2"/>
  <c r="BE324" i="2"/>
  <c r="BE332" i="2"/>
  <c r="BE342" i="2"/>
  <c r="BE348" i="2"/>
  <c r="BE388" i="2"/>
  <c r="BE394" i="2"/>
  <c r="BE402" i="2"/>
  <c r="BE436" i="2"/>
  <c r="BE479" i="2"/>
  <c r="BE133" i="2"/>
  <c r="BE139" i="2"/>
  <c r="BE158" i="2"/>
  <c r="BE179" i="2"/>
  <c r="BE194" i="2"/>
  <c r="BE309" i="2"/>
  <c r="BE320" i="2"/>
  <c r="BE333" i="2"/>
  <c r="BE448" i="2"/>
  <c r="BE462" i="2"/>
  <c r="BE109" i="2"/>
  <c r="BE137" i="2"/>
  <c r="BE154" i="2"/>
  <c r="BE218" i="2"/>
  <c r="BE226" i="2"/>
  <c r="BE245" i="2"/>
  <c r="BE297" i="2"/>
  <c r="BE303" i="2"/>
  <c r="BE311" i="2"/>
  <c r="BE377" i="2"/>
  <c r="BE407" i="2"/>
  <c r="BE145" i="2"/>
  <c r="BE279" i="2"/>
  <c r="BE313" i="2"/>
  <c r="BE327" i="2"/>
  <c r="BE344" i="2"/>
  <c r="BE345" i="2"/>
  <c r="BE347" i="2"/>
  <c r="BE352" i="2"/>
  <c r="BE401" i="2"/>
  <c r="BE420" i="2"/>
  <c r="BE475" i="2"/>
  <c r="F34" i="2"/>
  <c r="BA55" i="1" s="1"/>
  <c r="BA54" i="1" s="1"/>
  <c r="AW54" i="1" s="1"/>
  <c r="AK30" i="1" s="1"/>
  <c r="F37" i="2"/>
  <c r="BD55" i="1" s="1"/>
  <c r="BD54" i="1" s="1"/>
  <c r="W33" i="1" s="1"/>
  <c r="J34" i="2"/>
  <c r="AW55" i="1" s="1"/>
  <c r="F36" i="2"/>
  <c r="BC55" i="1" s="1"/>
  <c r="BC54" i="1" s="1"/>
  <c r="AY54" i="1" s="1"/>
  <c r="F35" i="2"/>
  <c r="BB55" i="1"/>
  <c r="BB54" i="1" s="1"/>
  <c r="AX54" i="1" s="1"/>
  <c r="R446" i="2" l="1"/>
  <c r="T464" i="2"/>
  <c r="T446" i="2"/>
  <c r="T97" i="2"/>
  <c r="T96" i="2"/>
  <c r="R464" i="2"/>
  <c r="R96" i="2"/>
  <c r="P97" i="2"/>
  <c r="P96" i="2"/>
  <c r="AU55" i="1"/>
  <c r="AU54" i="1" s="1"/>
  <c r="BK97" i="2"/>
  <c r="BK446" i="2"/>
  <c r="J446" i="2"/>
  <c r="J69" i="2"/>
  <c r="BK464" i="2"/>
  <c r="J464" i="2"/>
  <c r="J73" i="2" s="1"/>
  <c r="F33" i="2"/>
  <c r="AZ55" i="1" s="1"/>
  <c r="AZ54" i="1" s="1"/>
  <c r="W29" i="1" s="1"/>
  <c r="W30" i="1"/>
  <c r="W31" i="1"/>
  <c r="J33" i="2"/>
  <c r="AV55" i="1" s="1"/>
  <c r="AT55" i="1" s="1"/>
  <c r="W32" i="1"/>
  <c r="BK96" i="2" l="1"/>
  <c r="J96" i="2"/>
  <c r="J97" i="2"/>
  <c r="J60" i="2"/>
  <c r="J30" i="2"/>
  <c r="AG55" i="1"/>
  <c r="AG54" i="1"/>
  <c r="AK26" i="1" s="1"/>
  <c r="AK35" i="1" s="1"/>
  <c r="AV54" i="1"/>
  <c r="AK29" i="1"/>
  <c r="J39" i="2" l="1"/>
  <c r="J59" i="2"/>
  <c r="AN55" i="1"/>
  <c r="AT54" i="1"/>
  <c r="AN54" i="1"/>
</calcChain>
</file>

<file path=xl/sharedStrings.xml><?xml version="1.0" encoding="utf-8"?>
<sst xmlns="http://schemas.openxmlformats.org/spreadsheetml/2006/main" count="4618" uniqueCount="998">
  <si>
    <t>Export Komplet</t>
  </si>
  <si>
    <t>VZ</t>
  </si>
  <si>
    <t>2.0</t>
  </si>
  <si>
    <t>ZAMOK</t>
  </si>
  <si>
    <t>False</t>
  </si>
  <si>
    <t>{16a7be3f-4fb8-4a4e-a86b-519d91f20d94}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</si>
  <si>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</si>
  <si>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</si>
  <si>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</si>
  <si>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</si>
  <si>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</si>
  <si>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</si>
  <si>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</si>
  <si>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</si>
  <si>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PFP_30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</si>
  <si>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</si>
  <si>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</si>
  <si>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Kamenné Žehrovice, rekonstrukce MK - il. Sokolská a K Rokli</t>
  </si>
  <si>
    <t>KSO:</t>
  </si>
  <si>
    <t/>
  </si>
  <si>
    <t>CC-CZ:</t>
  </si>
  <si>
    <t>Místo:</t>
  </si>
  <si>
    <t>Kamenné Žehrovice</t>
  </si>
  <si>
    <t>Datum:</t>
  </si>
  <si>
    <t>25. 9. 2023</t>
  </si>
  <si>
    <t>Zadavatel:</t>
  </si>
  <si>
    <t>IČ:</t>
  </si>
  <si>
    <t>Obec Kamenné Žehrovice</t>
  </si>
  <si>
    <t>DIČ:</t>
  </si>
  <si>
    <t>Uchazeč:</t>
  </si>
  <si>
    <t>Vyplň údaj</t>
  </si>
  <si>
    <t>Projektant:</t>
  </si>
  <si>
    <t>PFProjekt s.r.o.</t>
  </si>
  <si>
    <t>True</t>
  </si>
  <si>
    <t>Zpracovatel:</t>
  </si>
  <si>
    <t>Jaroslav Kudláček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</si>
  <si>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</si>
  <si>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</si>
  <si>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</si>
  <si>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</si>
  <si>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</si>
  <si>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</si>
  <si>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</si>
  <si>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</si>
  <si>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</si>
  <si>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</si>
  <si>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</si>
  <si>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</si>
  <si>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</si>
  <si>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</si>
  <si>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</si>
  <si>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</si>
  <si>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</si>
  <si>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</si>
  <si>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</si>
  <si>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</si>
  <si>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</si>
  <si>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</si>
  <si>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</si>
  <si>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</si>
  <si>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</si>
  <si>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</si>
  <si>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</si>
  <si>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</si>
  <si>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</si>
  <si>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</si>
  <si>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</si>
  <si>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</si>
  <si>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</si>
  <si>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</si>
  <si>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</si>
  <si>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</si>
  <si>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</si>
  <si>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</si>
  <si>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</si>
  <si>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</si>
  <si>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</si>
  <si>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</si>
  <si>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 a zpevněné plochy</t>
  </si>
  <si>
    <t>STA</t>
  </si>
  <si>
    <t>1</t>
  </si>
  <si>
    <t>{25dd615e-96a7-4c53-9210-d68b390e5f6c}</t>
  </si>
  <si>
    <t>2</t>
  </si>
  <si>
    <t>KRYCÍ LIST SOUPISU PRACÍ</t>
  </si>
  <si>
    <t>Objekt:</t>
  </si>
  <si>
    <t>SO 101 - Komunikace a zpevněné plochy</t>
  </si>
  <si>
    <t>Pavlíkov</t>
  </si>
  <si>
    <t>Radek Janatka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</si>
  <si>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</si>
  <si>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</si>
  <si>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</si>
  <si>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</si>
  <si>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</si>
  <si>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</si>
  <si>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</si>
  <si>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</si>
  <si>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</si>
  <si>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</si>
  <si>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</si>
  <si>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</si>
  <si>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</si>
  <si>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</si>
  <si>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</si>
  <si>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</si>
  <si>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</si>
  <si>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</si>
  <si>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</si>
  <si>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</si>
  <si>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</si>
  <si>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</si>
  <si>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</si>
  <si>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</si>
  <si>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</si>
  <si>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</si>
  <si>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</si>
  <si>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</si>
  <si>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</si>
  <si>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</si>
  <si>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</si>
  <si>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</si>
  <si>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</si>
  <si>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</si>
  <si>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</si>
  <si>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</si>
  <si>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</si>
  <si>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</si>
  <si>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</si>
  <si>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</si>
  <si>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s odstraněním kořenů ručně průměru kmene do 100 mm jakékoliv plochy v rovině nebo ve svahu o sklonu do 1:5</t>
  </si>
  <si>
    <t>m2</t>
  </si>
  <si>
    <t>CS ÚRS 2023 02</t>
  </si>
  <si>
    <t>4</t>
  </si>
  <si>
    <t>-138367265</t>
  </si>
  <si>
    <t>Online PSC</t>
  </si>
  <si>
    <t>https://podminky.urs.cz/item/CS_URS_2023_02/111211101</t>
  </si>
  <si>
    <t>112101121</t>
  </si>
  <si>
    <t>Odstranění stromů s odřezáním kmene a s odvětvením jehličnatých bez odkornění, průměru kmene přes 100 do 300 mm</t>
  </si>
  <si>
    <t>kus</t>
  </si>
  <si>
    <t>1423258399</t>
  </si>
  <si>
    <t>https://podminky.urs.cz/item/CS_URS_2023_02/112101121</t>
  </si>
  <si>
    <t>3</t>
  </si>
  <si>
    <t>112251101</t>
  </si>
  <si>
    <t>Odstranění pařezů strojně s jejich vykopáním nebo vytrháním průměru přes 100 do 300 mm</t>
  </si>
  <si>
    <t>776273124</t>
  </si>
  <si>
    <t>https://podminky.urs.cz/item/CS_URS_2023_02/112251101</t>
  </si>
  <si>
    <t>113106123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</si>
  <si>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</si>
  <si>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1795039434</t>
  </si>
  <si>
    <t>https://podminky.urs.cz/item/CS_URS_2023_02/113106123</t>
  </si>
  <si>
    <t>VV</t>
  </si>
  <si>
    <t>demolice chodníků a vjezdů z betonové dlažby</t>
  </si>
  <si>
    <t>615</t>
  </si>
  <si>
    <t>5</t>
  </si>
  <si>
    <t>113107182</t>
  </si>
  <si>
    <t>Odstranění podkladů nebo krytů strojně plochy jednotlivě přes 50 m2 do 200 m2 s přemístěním hmot na skládku na vzdálenost do 20 m nebo s naložením na dopravní prostředek živičných, o tl. vrstvy přes 50 do 100 mm</t>
  </si>
  <si>
    <t>49545446</t>
  </si>
  <si>
    <t>https://podminky.urs.cz/item/CS_URS_2023_02/113107182</t>
  </si>
  <si>
    <t>demolice chodníků a vjezdů z asfaltu</t>
  </si>
  <si>
    <t>183</t>
  </si>
  <si>
    <t>6</t>
  </si>
  <si>
    <t>113107222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</si>
  <si>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</si>
  <si>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-1675830430</t>
  </si>
  <si>
    <t>https://podminky.urs.cz/item/CS_URS_2023_02/113107222</t>
  </si>
  <si>
    <t>Součet</t>
  </si>
  <si>
    <t>7</t>
  </si>
  <si>
    <t>113107223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</si>
  <si>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</si>
  <si>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-1683596532</t>
  </si>
  <si>
    <t>https://podminky.urs.cz/item/CS_URS_2023_02/113107223</t>
  </si>
  <si>
    <t>demolice asfaltové vozovky</t>
  </si>
  <si>
    <t>1558,5</t>
  </si>
  <si>
    <t>demolice nezpevněné vozovky</t>
  </si>
  <si>
    <t>392,5</t>
  </si>
  <si>
    <t>8</t>
  </si>
  <si>
    <t>113107242</t>
  </si>
  <si>
    <t>Odstranění podkladů nebo krytů strojně plochy jednotlivě přes 200 m2 s přemístěním hmot na skládku na vzdálenost do 20 m nebo s naložením na dopravní prostředek živičných, o tl. vrstvy přes 50 do 100 mm</t>
  </si>
  <si>
    <t>150017762</t>
  </si>
  <si>
    <t>https://podminky.urs.cz/item/CS_URS_2023_02/113107242</t>
  </si>
  <si>
    <t>9</t>
  </si>
  <si>
    <t>113107321</t>
  </si>
  <si>
    <t>Odstranění podkladů nebo krytů strojně plochy jednotlivě do 50 m2 s přemístěním hmot na skládku na vzdálenost do 3 m nebo s naložením na dopravní prostředek z kameniva hrubého drceného, o tl. vrstvy do 100 mm</t>
  </si>
  <si>
    <t>689695435</t>
  </si>
  <si>
    <t>https://podminky.urs.cz/item/CS_URS_2023_02/113107321</t>
  </si>
  <si>
    <t>demolice betonových konstrukcí</t>
  </si>
  <si>
    <t>45</t>
  </si>
  <si>
    <t>10</t>
  </si>
  <si>
    <t>113107331</t>
  </si>
  <si>
    <t>Odstranění podkladů nebo krytů strojně plochy jednotlivě do 50 m2 s přemístěním hmot na skládku na vzdálenost do 3 m nebo s naložením na dopravní prostředek z betonu prostého, o tl. vrstvy přes 100 do 150 mm</t>
  </si>
  <si>
    <t>1462667117</t>
  </si>
  <si>
    <t>https://podminky.urs.cz/item/CS_URS_2023_02/113107331</t>
  </si>
  <si>
    <t>11</t>
  </si>
  <si>
    <t>113154124</t>
  </si>
  <si>
    <t>Frézování živičného podkladu nebo krytu s naložením na dopravní prostředek plochy do 500 m2 bez překážek v trase pruhu šířky přes 0,5 m do 1 m, tloušťky vrstvy 100 mm</t>
  </si>
  <si>
    <t>2108309613</t>
  </si>
  <si>
    <t>https://podminky.urs.cz/item/CS_URS_2023_02/113154124</t>
  </si>
  <si>
    <t>12</t>
  </si>
  <si>
    <t>113154254</t>
  </si>
  <si>
    <t>Frézování živičného podkladu nebo krytu s naložením na dopravní prostředek plochy přes 500 do 1 000 m2 s překážkami v trase pruhu šířky do 1 m, tloušťky vrstvy 100 mm</t>
  </si>
  <si>
    <t>732338293</t>
  </si>
  <si>
    <t>https://podminky.urs.cz/item/CS_URS_2023_02/113154254</t>
  </si>
  <si>
    <t>13</t>
  </si>
  <si>
    <t>113201112</t>
  </si>
  <si>
    <t>Vytrhání obrub s vybouráním lože, s přemístěním hmot na skládku na vzdálenost do 3 m nebo s naložením na dopravní prostředek silničních ležatých</t>
  </si>
  <si>
    <t>m</t>
  </si>
  <si>
    <t>-1519870293</t>
  </si>
  <si>
    <t>https://podminky.urs.cz/item/CS_URS_2023_02/113201112</t>
  </si>
  <si>
    <t>14</t>
  </si>
  <si>
    <t>121151123</t>
  </si>
  <si>
    <t>Sejmutí ornice strojně při souvislé ploše přes 500 m2, tl. vrstvy do 200 mm</t>
  </si>
  <si>
    <t>-32822515</t>
  </si>
  <si>
    <t>https://podminky.urs.cz/item/CS_URS_2023_02/121151123</t>
  </si>
  <si>
    <t>122251106</t>
  </si>
  <si>
    <t>Odkopávky a prokopávky nezapažené strojně v hornině třídy těžitelnosti I skupiny 3 přes 1 000 do 5 000 m3</t>
  </si>
  <si>
    <t>m3</t>
  </si>
  <si>
    <t>-917930480</t>
  </si>
  <si>
    <t>https://podminky.urs.cz/item/CS_URS_2023_02/122251106</t>
  </si>
  <si>
    <t>podíl chodníky</t>
  </si>
  <si>
    <t>793*0,3</t>
  </si>
  <si>
    <t>podíl vozovka</t>
  </si>
  <si>
    <t>2440,9*0,5</t>
  </si>
  <si>
    <t>výměna zeminy v aktivní zóně</t>
  </si>
  <si>
    <t>2440,85*0,4</t>
  </si>
  <si>
    <t>16</t>
  </si>
  <si>
    <t>131213701</t>
  </si>
  <si>
    <t>Hloubení nezapažených jam ručně s urovnáním dna do předepsaného profilu a spádu v hornině třídy těžitelnosti I skupiny 3 soudržných</t>
  </si>
  <si>
    <t>-1780907453</t>
  </si>
  <si>
    <t>https://podminky.urs.cz/item/CS_URS_2023_02/131213701</t>
  </si>
  <si>
    <t>základ SDZ</t>
  </si>
  <si>
    <t>0,8*0,5*0,5*(2+3+1+1+3+3)</t>
  </si>
  <si>
    <t>17</t>
  </si>
  <si>
    <t>132251103</t>
  </si>
  <si>
    <t>Hloubení nezapažených rýh šířky do 800 mm strojně s urovnáním dna do předepsaného profilu a spádu v hornině třídy těžitelnosti I skupiny 3 přes 50 do 100 m3</t>
  </si>
  <si>
    <t>1997104162</t>
  </si>
  <si>
    <t>https://podminky.urs.cz/item/CS_URS_2023_02/132251103</t>
  </si>
  <si>
    <t>drenáž</t>
  </si>
  <si>
    <t>282*0,4*0,5</t>
  </si>
  <si>
    <t>přípojka kanalizace</t>
  </si>
  <si>
    <t>20*1*1,6</t>
  </si>
  <si>
    <t>18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</si>
  <si>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</si>
  <si>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</si>
  <si>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-1199599955</t>
  </si>
  <si>
    <t>https://podminky.urs.cz/item/CS_URS_2023_02/162751117</t>
  </si>
  <si>
    <t>659,8*0,2</t>
  </si>
  <si>
    <t>2434,69</t>
  </si>
  <si>
    <t>2,6</t>
  </si>
  <si>
    <t>88,4</t>
  </si>
  <si>
    <t>-52,19</t>
  </si>
  <si>
    <t>-20,8</t>
  </si>
  <si>
    <t>19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</si>
  <si>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</si>
  <si>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</si>
  <si>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1845223669</t>
  </si>
  <si>
    <t>https://podminky.urs.cz/item/CS_URS_2023_02/162751119</t>
  </si>
  <si>
    <t>2584,66*20</t>
  </si>
  <si>
    <t>20</t>
  </si>
  <si>
    <t>167151111</t>
  </si>
  <si>
    <t>Nakládání, skládání a překládání neulehlého výkopku nebo sypaniny strojně nakládání, množství přes 100 m3, z hornin třídy těžitelnosti I, skupiny 1 až 3</t>
  </si>
  <si>
    <t>-1505211064</t>
  </si>
  <si>
    <t>https://podminky.urs.cz/item/CS_URS_2023_02/167151111</t>
  </si>
  <si>
    <t>171151111</t>
  </si>
  <si>
    <t>Uložení sypanin do násypů strojně s rozprostřením sypaniny ve vrstvách a s hrubým urovnáním zhutněných z hornin nesoudržných sypkých</t>
  </si>
  <si>
    <t>293750632</t>
  </si>
  <si>
    <t>https://podminky.urs.cz/item/CS_URS_2023_02/171151111</t>
  </si>
  <si>
    <t>hutněný násyp do výšky 0,3m (použítí vhodné zeminy z výkopu)</t>
  </si>
  <si>
    <t>zásyp za obrubníkem (použítí vhodné zeminy z výkopu)</t>
  </si>
  <si>
    <t>42,19</t>
  </si>
  <si>
    <t>22</t>
  </si>
  <si>
    <t>171151112</t>
  </si>
  <si>
    <t>Uložení sypanin do násypů strojně s rozprostřením sypaniny ve vrstvách a s hrubým urovnáním zhutněných z hornin nesoudržných kamenitých</t>
  </si>
  <si>
    <t>-2036412951</t>
  </si>
  <si>
    <t>https://podminky.urs.cz/item/CS_URS_2023_02/171151112</t>
  </si>
  <si>
    <t>(štěrk použit z bourání)</t>
  </si>
  <si>
    <t>1084*0,4</t>
  </si>
  <si>
    <t>23</t>
  </si>
  <si>
    <t>171201231</t>
  </si>
  <si>
    <t>Poplatek za uložení stavebního odpadu na recyklační skládce (skládkovné) zeminy a kamení zatříděného do Katalogu odpadů pod kódem 17 05 04</t>
  </si>
  <si>
    <t>t</t>
  </si>
  <si>
    <t>-1387833562</t>
  </si>
  <si>
    <t>https://podminky.urs.cz/item/CS_URS_2023_02/171201231</t>
  </si>
  <si>
    <t>2584,66*1,8</t>
  </si>
  <si>
    <t>24</t>
  </si>
  <si>
    <t>171211101</t>
  </si>
  <si>
    <t>Uložení sypanin do násypů ručně s rozprostřením sypaniny ve vrstvách a s hrubým urovnáním nezhutněných jakékoliv třídy těžitelnosti</t>
  </si>
  <si>
    <t>-1167507551</t>
  </si>
  <si>
    <t>https://podminky.urs.cz/item/CS_URS_2023_02/171211101</t>
  </si>
  <si>
    <t>zásyp kačírkem</t>
  </si>
  <si>
    <t>20*0,15</t>
  </si>
  <si>
    <t>25</t>
  </si>
  <si>
    <t>M</t>
  </si>
  <si>
    <t>58337401</t>
  </si>
  <si>
    <t>kamenivo dekorační (kačírek) frakce 8/16</t>
  </si>
  <si>
    <t>1156784045</t>
  </si>
  <si>
    <t>26</t>
  </si>
  <si>
    <t>171251201</t>
  </si>
  <si>
    <t>Uložení sypaniny na skládky nebo meziskládky bez hutnění s upravením uložené sypaniny do předepsaného tvaru</t>
  </si>
  <si>
    <t>-11255596</t>
  </si>
  <si>
    <t>https://podminky.urs.cz/item/CS_URS_2023_02/171251201</t>
  </si>
  <si>
    <t>2584,66</t>
  </si>
  <si>
    <t>27</t>
  </si>
  <si>
    <t>174111101</t>
  </si>
  <si>
    <t>Zásyp sypaninou z jakékoliv horniny ručně s uložením výkopku ve vrstvách se zhutněním jam, šachet, rýh nebo kolem objektů v těchto vykopávkách</t>
  </si>
  <si>
    <t>237309734</t>
  </si>
  <si>
    <t>https://podminky.urs.cz/item/CS_URS_2023_02/174111101</t>
  </si>
  <si>
    <t>(zemina z výkopku)</t>
  </si>
  <si>
    <t>32-8-3,2</t>
  </si>
  <si>
    <t>28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</si>
  <si>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</si>
  <si>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</si>
  <si>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-1762552720</t>
  </si>
  <si>
    <t>https://podminky.urs.cz/item/CS_URS_2023_02/175151101</t>
  </si>
  <si>
    <t>20*1*0,4</t>
  </si>
  <si>
    <t>29</t>
  </si>
  <si>
    <t>58331200</t>
  </si>
  <si>
    <t>štěrkopísek netříděný</t>
  </si>
  <si>
    <t>47035957</t>
  </si>
  <si>
    <t>8*2 'Přepočtené koeficientem množství</t>
  </si>
  <si>
    <t>30</t>
  </si>
  <si>
    <t>181411131</t>
  </si>
  <si>
    <t>Založení trávníku na půdě předem připravené plochy do 1000 m2 výsevem včetně utažení parkového v rovině nebo na svahu do 1:5</t>
  </si>
  <si>
    <t>-142516780</t>
  </si>
  <si>
    <t>https://podminky.urs.cz/item/CS_URS_2023_02/181411131</t>
  </si>
  <si>
    <t>448</t>
  </si>
  <si>
    <t>31</t>
  </si>
  <si>
    <t>00572410</t>
  </si>
  <si>
    <t>osivo směs travní parková</t>
  </si>
  <si>
    <t>kg</t>
  </si>
  <si>
    <t>519280697</t>
  </si>
  <si>
    <t>448*0,02 'Přepočtené koeficientem množství</t>
  </si>
  <si>
    <t>32</t>
  </si>
  <si>
    <t>181951112</t>
  </si>
  <si>
    <t>Úprava pláně vyrovnáním výškových rozdílů strojně v hornině třídy těžitelnosti I, skupiny 1 až 3 se zhutněním</t>
  </si>
  <si>
    <t>270618334</t>
  </si>
  <si>
    <t>https://podminky.urs.cz/item/CS_URS_2023_02/181951112</t>
  </si>
  <si>
    <t>součet zpevněných a upravených ploch - vozovka, chodník, vjezd, parking</t>
  </si>
  <si>
    <t>3233,9</t>
  </si>
  <si>
    <t>33</t>
  </si>
  <si>
    <t>182303111</t>
  </si>
  <si>
    <t>Doplnění zeminy nebo substrátu na travnatých plochách tloušťky do 50 mm v rovině nebo na svahu do 1:5</t>
  </si>
  <si>
    <t>6868387</t>
  </si>
  <si>
    <t>https://podminky.urs.cz/item/CS_URS_2023_02/182303111</t>
  </si>
  <si>
    <t>tl.150mm (50mm x 3)</t>
  </si>
  <si>
    <t>448*3</t>
  </si>
  <si>
    <t>34</t>
  </si>
  <si>
    <t>10364101</t>
  </si>
  <si>
    <t>zemina pro terénní úpravy - ornice</t>
  </si>
  <si>
    <t>-1267838840</t>
  </si>
  <si>
    <t>448*0,15*1,6</t>
  </si>
  <si>
    <t>Zakládání</t>
  </si>
  <si>
    <t>35</t>
  </si>
  <si>
    <t>211971110</t>
  </si>
  <si>
    <t>Zřízení opláštění výplně z geotextilie odvodňovacích žeber nebo trativodů v rýze nebo zářezu se stěnami šikmými o sklonu do 1:2</t>
  </si>
  <si>
    <t>1960293690</t>
  </si>
  <si>
    <t>https://podminky.urs.cz/item/CS_URS_2023_02/211971110</t>
  </si>
  <si>
    <t>282*(0,4+0,5+0,5+1)</t>
  </si>
  <si>
    <t>36</t>
  </si>
  <si>
    <t>69311081</t>
  </si>
  <si>
    <t>geotextilie netkaná separační, ochranná, filtrační, drenážní PES 300g/m2</t>
  </si>
  <si>
    <t>713358812</t>
  </si>
  <si>
    <t>676,8*1,1845 'Přepočtené koeficientem množství</t>
  </si>
  <si>
    <t>37</t>
  </si>
  <si>
    <t>212752102</t>
  </si>
  <si>
    <t>Trativody z drenážních trubek pro liniové stavby a komunikace se zřízením štěrkového lože pod trubky a s jejich obsypem v otevřeném výkopu trubka korugovaná sendvičová PE-HD SN 4 celoperforovaná 360° DN 150</t>
  </si>
  <si>
    <t>-150203237</t>
  </si>
  <si>
    <t>https://podminky.urs.cz/item/CS_URS_2023_02/212752102</t>
  </si>
  <si>
    <t xml:space="preserve">drenáž </t>
  </si>
  <si>
    <t>282</t>
  </si>
  <si>
    <t>Vodorovné konstrukce</t>
  </si>
  <si>
    <t>38</t>
  </si>
  <si>
    <t>451572111</t>
  </si>
  <si>
    <t>Lože pod potrubí, stoky a drobné objekty v otevřeném výkopu z kameniva drobného těženého 0 až 4 mm</t>
  </si>
  <si>
    <t>-68724608</t>
  </si>
  <si>
    <t>https://podminky.urs.cz/item/CS_URS_2023_02/451572111</t>
  </si>
  <si>
    <t>20*0,1*1,6</t>
  </si>
  <si>
    <t>Komunikace pozemní</t>
  </si>
  <si>
    <t>39</t>
  </si>
  <si>
    <t>564851111</t>
  </si>
  <si>
    <t>Podklad ze štěrkodrti ŠD s rozprostřením a zhutněním plochy přes 100 m2, po zhutnění tl. 150 mm</t>
  </si>
  <si>
    <t>-1397817450</t>
  </si>
  <si>
    <t>https://podminky.urs.cz/item/CS_URS_2023_02/564851111</t>
  </si>
  <si>
    <t>DLAŽBA - 80 mm, obdélník 200x100 (vozovka, vjezdy, parkovací stání)</t>
  </si>
  <si>
    <t>ŠD 0/32</t>
  </si>
  <si>
    <t>695+28,5</t>
  </si>
  <si>
    <t>DLAŽBA - 80 mm, obdélník 140x210 s distančními nálisky 30mm (parkovací stání)</t>
  </si>
  <si>
    <t>ŠD 8/32</t>
  </si>
  <si>
    <t>329</t>
  </si>
  <si>
    <t>40</t>
  </si>
  <si>
    <t>564861111</t>
  </si>
  <si>
    <t>Podklad ze štěrkodrti ŠD s rozprostřením a zhutněním plochy přes 100 m2, po zhutnění tl. 200 mm</t>
  </si>
  <si>
    <t>587222803</t>
  </si>
  <si>
    <t>https://podminky.urs.cz/item/CS_URS_2023_02/564861111</t>
  </si>
  <si>
    <t>vozovka s asfaltovým krytem</t>
  </si>
  <si>
    <t>ŠD 0/63</t>
  </si>
  <si>
    <t>1084</t>
  </si>
  <si>
    <t>ŠD 32/63</t>
  </si>
  <si>
    <t>DLAŽBA - 60 mm, obdélník 200x100 ( chodník)</t>
  </si>
  <si>
    <t xml:space="preserve">ŠD 0/32 </t>
  </si>
  <si>
    <t>755+38</t>
  </si>
  <si>
    <t>přesah spodní podkladní vrsty vozovek pod krajními obrubníky</t>
  </si>
  <si>
    <t>304,4</t>
  </si>
  <si>
    <t>41</t>
  </si>
  <si>
    <t>565135111</t>
  </si>
  <si>
    <t>Asfaltový beton vrstva podkladní ACP 16 (obalované kamenivo střednězrnné - OKS) s rozprostřením a zhutněním v pruhu šířky přes 1,5 do 3 m, po zhutnění tl. 50 mm</t>
  </si>
  <si>
    <t>1473410133</t>
  </si>
  <si>
    <t>https://podminky.urs.cz/item/CS_URS_2023_02/565135111</t>
  </si>
  <si>
    <t>asfaltový kryt tl.90mm</t>
  </si>
  <si>
    <t>1207,5</t>
  </si>
  <si>
    <t>42</t>
  </si>
  <si>
    <t>567120111</t>
  </si>
  <si>
    <t>Podklad ze směsi stmelené cementem SC bez dilatačních spár, s rozprostřením a zhutněním SC C 1,5/2,0 (SC II), po zhutnění tl. 120 mm</t>
  </si>
  <si>
    <t>1886534184</t>
  </si>
  <si>
    <t>https://podminky.urs.cz/item/CS_URS_2023_02/567120111</t>
  </si>
  <si>
    <t>43</t>
  </si>
  <si>
    <t>573231106</t>
  </si>
  <si>
    <t>Postřik spojovací PS bez posypu kamenivem ze silniční emulze, v množství 0,30 kg/m2</t>
  </si>
  <si>
    <t>2008906246</t>
  </si>
  <si>
    <t>https://podminky.urs.cz/item/CS_URS_2023_02/573231106</t>
  </si>
  <si>
    <t>44</t>
  </si>
  <si>
    <t>577134131</t>
  </si>
  <si>
    <t>Asfaltový beton vrstva obrusná ACO 11 (ABS) s rozprostřením a se zhutněním z modifikovaného asfaltu v pruhu šířky přes do 1,5 do 3 m, po zhutnění tl. 40 mm</t>
  </si>
  <si>
    <t>-1896102531</t>
  </si>
  <si>
    <t>https://podminky.urs.cz/item/CS_URS_2023_02/577134131</t>
  </si>
  <si>
    <t>596211113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</si>
  <si>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300 m2</t>
  </si>
  <si>
    <t>-1484720225</t>
  </si>
  <si>
    <t>https://podminky.urs.cz/item/CS_URS_2023_02/596211113</t>
  </si>
  <si>
    <t>46</t>
  </si>
  <si>
    <t>59245018</t>
  </si>
  <si>
    <t>dlažba tvar obdélník betonová 200x100x60mm přírodní</t>
  </si>
  <si>
    <t>-1429890150</t>
  </si>
  <si>
    <t>755*1,03 'Přepočtené koeficientem množství</t>
  </si>
  <si>
    <t>47</t>
  </si>
  <si>
    <t>59245008</t>
  </si>
  <si>
    <t>dlažba tvar obdélník betonová 200x100x60mm barevná</t>
  </si>
  <si>
    <t>920740385</t>
  </si>
  <si>
    <t>38*1,03 'Přepočtené koeficientem množství</t>
  </si>
  <si>
    <t>48</t>
  </si>
  <si>
    <t>596212213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</si>
  <si>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A, pro plochy přes 300 m2</t>
  </si>
  <si>
    <t>-724428865</t>
  </si>
  <si>
    <t>https://podminky.urs.cz/item/CS_URS_2023_02/596212213</t>
  </si>
  <si>
    <t>49</t>
  </si>
  <si>
    <t>59245020</t>
  </si>
  <si>
    <t>dlažba tvar obdélník betonová 200x100x80mm přírodní</t>
  </si>
  <si>
    <t>-722732832</t>
  </si>
  <si>
    <t>695*1,01 'Přepočtené koeficientem množství</t>
  </si>
  <si>
    <t>50</t>
  </si>
  <si>
    <t>59245226</t>
  </si>
  <si>
    <t>dlažba tvar obdélník betonová pro nevidomé 200x100x80mm barevná</t>
  </si>
  <si>
    <t>1424470796</t>
  </si>
  <si>
    <t>28,5*1,01 'Přepočtené koeficientem množství</t>
  </si>
  <si>
    <t>51</t>
  </si>
  <si>
    <t>596412212</t>
  </si>
  <si>
    <t>Kladení dlažby z betonových vegetačních dlaždic pozemních komunikací s ložem z kameniva těženého nebo drceného tl. do 50 mm, s vyplněním spár a vegetačních otvorů, s hutněním vibrováním tl. 80 mm, pro plochy přes 100 do 300 m2</t>
  </si>
  <si>
    <t>-952475461</t>
  </si>
  <si>
    <t>https://podminky.urs.cz/item/CS_URS_2023_02/596412212</t>
  </si>
  <si>
    <t>52</t>
  </si>
  <si>
    <t>M245036</t>
  </si>
  <si>
    <t>dlažba plošná betonová vegetační 210x140x80mm</t>
  </si>
  <si>
    <t>295256511</t>
  </si>
  <si>
    <t>329*1,02 'Přepočtené koeficientem množství</t>
  </si>
  <si>
    <t>Trubní vedení</t>
  </si>
  <si>
    <t>53</t>
  </si>
  <si>
    <t>871315221</t>
  </si>
  <si>
    <t>Kanalizační potrubí z tvrdého PVC v otevřeném výkopu ve sklonu do 20 %, hladkého plnostěnného jednovrstvého, tuhost třídy SN 8 DN 160</t>
  </si>
  <si>
    <t>1857138713</t>
  </si>
  <si>
    <t>https://podminky.urs.cz/item/CS_URS_2023_02/871315221</t>
  </si>
  <si>
    <t>kanbalizační přípojka</t>
  </si>
  <si>
    <t>54</t>
  </si>
  <si>
    <t>895941111</t>
  </si>
  <si>
    <t>Zřízení vpusti kanalizační uliční z betonových dílců typ UV-50 normální</t>
  </si>
  <si>
    <t>-2097816711</t>
  </si>
  <si>
    <t>nová uliční vpusť</t>
  </si>
  <si>
    <t>55</t>
  </si>
  <si>
    <t>59223852</t>
  </si>
  <si>
    <t>dno pro uliční vpusť s kalovou prohlubní betonové 450x300x50mm</t>
  </si>
  <si>
    <t>CS ÚRS 2023 01</t>
  </si>
  <si>
    <t>992506509</t>
  </si>
  <si>
    <t>56</t>
  </si>
  <si>
    <t>59223854</t>
  </si>
  <si>
    <t>skruž pro uliční vpusť s výtokovým otvorem PVC betonová 450x350x50mm</t>
  </si>
  <si>
    <t>-2002633132</t>
  </si>
  <si>
    <t>57</t>
  </si>
  <si>
    <t>59223856</t>
  </si>
  <si>
    <t>skruž pro uliční vpusť horní betonová 450x195x50mm</t>
  </si>
  <si>
    <t>1058771539</t>
  </si>
  <si>
    <t>58</t>
  </si>
  <si>
    <t>59223860</t>
  </si>
  <si>
    <t>skruž pro uliční vpusť středová betonová 450x195x50mm</t>
  </si>
  <si>
    <t>-1200046963</t>
  </si>
  <si>
    <t>59</t>
  </si>
  <si>
    <t>59223874</t>
  </si>
  <si>
    <t>koš vysoký pro uliční vpusti žárově Pz plech pro rám 500/300mm</t>
  </si>
  <si>
    <t>-792592190</t>
  </si>
  <si>
    <t>60</t>
  </si>
  <si>
    <t>55242320</t>
  </si>
  <si>
    <t>mříž vtoková litinová plochá 500x500mm</t>
  </si>
  <si>
    <t>-1270611857</t>
  </si>
  <si>
    <t>61</t>
  </si>
  <si>
    <t>899722113</t>
  </si>
  <si>
    <t>Krytí potrubí z plastů výstražnou fólií z PVC šířky 34 cm</t>
  </si>
  <si>
    <t>1907343204</t>
  </si>
  <si>
    <t>https://podminky.urs.cz/item/CS_URS_2023_02/899722113</t>
  </si>
  <si>
    <t>Ostatní konstrukce a práce, bourání</t>
  </si>
  <si>
    <t>62</t>
  </si>
  <si>
    <t>R134348</t>
  </si>
  <si>
    <t>Demolice uliční vpusti</t>
  </si>
  <si>
    <t>-1137758622</t>
  </si>
  <si>
    <t>63</t>
  </si>
  <si>
    <t>R134844</t>
  </si>
  <si>
    <t>Úprava stávajícíh povrchových znaků ( poklopy kanalizace, šoupata)</t>
  </si>
  <si>
    <t>362036901</t>
  </si>
  <si>
    <t>64</t>
  </si>
  <si>
    <t>914111111</t>
  </si>
  <si>
    <t>Montáž svislé dopravní značky základní velikosti do 1 m2 objímkami na sloupky nebo konzoly</t>
  </si>
  <si>
    <t>-1289704663</t>
  </si>
  <si>
    <t>https://podminky.urs.cz/item/CS_URS_2023_02/914111111</t>
  </si>
  <si>
    <t>65</t>
  </si>
  <si>
    <t>40445651</t>
  </si>
  <si>
    <t>informativní značky zónové IZ1, IZ2, IZ8 1000x1000mm</t>
  </si>
  <si>
    <t>253125139</t>
  </si>
  <si>
    <t>66</t>
  </si>
  <si>
    <t>40445610</t>
  </si>
  <si>
    <t>značky upravující přednost P1, P4 1250mm retroreflexní</t>
  </si>
  <si>
    <t>1591841868</t>
  </si>
  <si>
    <t>67</t>
  </si>
  <si>
    <t>40445613</t>
  </si>
  <si>
    <t>značky upravující přednost P2, P3, P8 1250mm retroreflexní</t>
  </si>
  <si>
    <t>-940944278</t>
  </si>
  <si>
    <t>68</t>
  </si>
  <si>
    <t>40445625</t>
  </si>
  <si>
    <t>informativní značky provozní IP8, IP9, IP11-IP13 500x700mm</t>
  </si>
  <si>
    <t>-1394286205</t>
  </si>
  <si>
    <t>69</t>
  </si>
  <si>
    <t>40445647</t>
  </si>
  <si>
    <t>dodatkové tabulky E1, E2a,b , E6, E9, E10 E12c, E17 500x500mm</t>
  </si>
  <si>
    <t>1840558555</t>
  </si>
  <si>
    <t>70</t>
  </si>
  <si>
    <t>914511111</t>
  </si>
  <si>
    <t>Montáž sloupku dopravních značek délky do 3,5 m do betonového základu</t>
  </si>
  <si>
    <t>-606821676</t>
  </si>
  <si>
    <t>https://podminky.urs.cz/item/CS_URS_2023_02/914511111</t>
  </si>
  <si>
    <t>71</t>
  </si>
  <si>
    <t>40445225</t>
  </si>
  <si>
    <t>sloupek pro dopravní značku Zn D 60mm v 3,5m</t>
  </si>
  <si>
    <t>1223397495</t>
  </si>
  <si>
    <t>72</t>
  </si>
  <si>
    <t>915211116</t>
  </si>
  <si>
    <t>Vodorovné dopravní značení stříkaným plastem dělící čára šířky 125 mm souvislá žlutá retroreflexní</t>
  </si>
  <si>
    <t>892970579</t>
  </si>
  <si>
    <t>https://podminky.urs.cz/item/CS_URS_2023_02/915211116</t>
  </si>
  <si>
    <t>Žlutá čára klikatá</t>
  </si>
  <si>
    <t>10,5</t>
  </si>
  <si>
    <t>73</t>
  </si>
  <si>
    <t>915221121</t>
  </si>
  <si>
    <t>Vodorovné dopravní značení stříkaným plastem vodící čára bílá šířky 250 mm přerušovaná základní</t>
  </si>
  <si>
    <t>-1370210401</t>
  </si>
  <si>
    <t>https://podminky.urs.cz/item/CS_URS_2023_02/915221121</t>
  </si>
  <si>
    <t xml:space="preserve">místo pro přecházení šířky 4,0m </t>
  </si>
  <si>
    <t>5*2*5</t>
  </si>
  <si>
    <t>Parkovací pruh (přerušovaná čára 0,5/0,5/0,25)</t>
  </si>
  <si>
    <t>74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</si>
  <si>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</si>
  <si>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</si>
  <si>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-496123940</t>
  </si>
  <si>
    <t>https://podminky.urs.cz/item/CS_URS_2023_02/916131213</t>
  </si>
  <si>
    <t>BO 15/25</t>
  </si>
  <si>
    <t>603</t>
  </si>
  <si>
    <t>BO 15/15-25</t>
  </si>
  <si>
    <t>31+31</t>
  </si>
  <si>
    <t>BO 15/15</t>
  </si>
  <si>
    <t>337</t>
  </si>
  <si>
    <t>BO 15/25 obloukový vnější R 1 m</t>
  </si>
  <si>
    <t>75</t>
  </si>
  <si>
    <t>59217031</t>
  </si>
  <si>
    <t>obrubník betonový silniční 1000x150x250mm</t>
  </si>
  <si>
    <t>2114789438</t>
  </si>
  <si>
    <t>603*1,04 'Přepočtené koeficientem množství</t>
  </si>
  <si>
    <t>76</t>
  </si>
  <si>
    <t>59217029</t>
  </si>
  <si>
    <t>obrubník betonový silniční nájezdový 1000x150x150mm</t>
  </si>
  <si>
    <t>533325499</t>
  </si>
  <si>
    <t>337*1,04 'Přepočtené koeficientem množství</t>
  </si>
  <si>
    <t>77</t>
  </si>
  <si>
    <t>59217030</t>
  </si>
  <si>
    <t>obrubník betonový silniční přechodový 1000x150x150-250mm</t>
  </si>
  <si>
    <t>1085950628</t>
  </si>
  <si>
    <t>62*1,04 'Přepočtené koeficientem množství</t>
  </si>
  <si>
    <t>78</t>
  </si>
  <si>
    <t>59217035</t>
  </si>
  <si>
    <t>obrubník betonový obloukový vnější 780x150x250mm</t>
  </si>
  <si>
    <t>-468462297</t>
  </si>
  <si>
    <t>79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</si>
  <si>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</si>
  <si>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</si>
  <si>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2046658052</t>
  </si>
  <si>
    <t>https://podminky.urs.cz/item/CS_URS_2023_02/916231213</t>
  </si>
  <si>
    <t>BO 8/25</t>
  </si>
  <si>
    <t>BO 10/25</t>
  </si>
  <si>
    <t>172</t>
  </si>
  <si>
    <t>80</t>
  </si>
  <si>
    <t>59217016</t>
  </si>
  <si>
    <t>obrubník betonový chodníkový 1000x80x250mm</t>
  </si>
  <si>
    <t>22286447</t>
  </si>
  <si>
    <t>47*1,04 'Přepočtené koeficientem množství</t>
  </si>
  <si>
    <t>81</t>
  </si>
  <si>
    <t>59217017</t>
  </si>
  <si>
    <t>obrubník betonový chodníkový 1000x100x250mm</t>
  </si>
  <si>
    <t>316692441</t>
  </si>
  <si>
    <t>172*1,04 'Přepočtené koeficientem množství</t>
  </si>
  <si>
    <t>82</t>
  </si>
  <si>
    <t>919122132</t>
  </si>
  <si>
    <t>Utěsnění dilatačních spár zálivkou za tepla v cementobetonovém nebo živičném krytu včetně adhezního nátěru s těsnicím profilem pod zálivkou, pro komůrky šířky 20 mm, hloubky 40 mm</t>
  </si>
  <si>
    <t>1791577803</t>
  </si>
  <si>
    <t>https://podminky.urs.cz/item/CS_URS_2023_02/919122132</t>
  </si>
  <si>
    <t>83</t>
  </si>
  <si>
    <t>919726123</t>
  </si>
  <si>
    <t>Geotextilie netkaná pro ochranu, separaci nebo filtraci měrná hmotnost přes 300 do 500 g/m2</t>
  </si>
  <si>
    <t>1298666397</t>
  </si>
  <si>
    <t>https://podminky.urs.cz/item/CS_URS_2023_02/919726123</t>
  </si>
  <si>
    <t>84</t>
  </si>
  <si>
    <t>919735113</t>
  </si>
  <si>
    <t>Řezání stávajícího živičného krytu nebo podkladu hloubky přes 100 do 150 mm</t>
  </si>
  <si>
    <t>2089526034</t>
  </si>
  <si>
    <t>https://podminky.urs.cz/item/CS_URS_2023_02/919735113</t>
  </si>
  <si>
    <t>32,5</t>
  </si>
  <si>
    <t>85</t>
  </si>
  <si>
    <t>935113111</t>
  </si>
  <si>
    <t>Osazení odvodňovacího žlabu s krycím roštem polymerbetonového šířky do 200 mm</t>
  </si>
  <si>
    <t>1298985508</t>
  </si>
  <si>
    <t>https://podminky.urs.cz/item/CS_URS_2023_02/935113111</t>
  </si>
  <si>
    <t>86</t>
  </si>
  <si>
    <t>59227106</t>
  </si>
  <si>
    <t>žlab odvodňovací z polymerbetonu bez spádu dna se svislým odtokem a integrovaným těsněním pozinkovaná hrana š 200mm</t>
  </si>
  <si>
    <t>-1198972499</t>
  </si>
  <si>
    <t>87</t>
  </si>
  <si>
    <t>56241032</t>
  </si>
  <si>
    <t>rošt můstkový C250 litina pro žlab š 200mm</t>
  </si>
  <si>
    <t>-659158560</t>
  </si>
  <si>
    <t>88</t>
  </si>
  <si>
    <t>59227057</t>
  </si>
  <si>
    <t>čelo s odtokem na konec odvodňovacího žlabu z polymerbetonu pozink hrana š 200mm</t>
  </si>
  <si>
    <t>1567766093</t>
  </si>
  <si>
    <t>89</t>
  </si>
  <si>
    <t>935923216</t>
  </si>
  <si>
    <t>Osazení odvodňovacího žlabu s krycím roštem vpusti pro žlab šířky do 200 mm</t>
  </si>
  <si>
    <t>805610416</t>
  </si>
  <si>
    <t>https://podminky.urs.cz/item/CS_URS_2023_02/935923216</t>
  </si>
  <si>
    <t>90</t>
  </si>
  <si>
    <t>59223074</t>
  </si>
  <si>
    <t>vpusť odtoková polymerbetonová s integrovaným těsněním 500x130x380</t>
  </si>
  <si>
    <t>-495186559</t>
  </si>
  <si>
    <t>91</t>
  </si>
  <si>
    <t>-1466495376</t>
  </si>
  <si>
    <t>1*0,5 'Přepočtené koeficientem množství</t>
  </si>
  <si>
    <t>92</t>
  </si>
  <si>
    <t>966006132</t>
  </si>
  <si>
    <t>Odstranění dopravních nebo orientačních značek se sloupkem s uložením hmot na vzdálenost do 20 m nebo s naložením na dopravní prostředek, se zásypem jam a jeho zhutněním s betonovou patkou</t>
  </si>
  <si>
    <t>33550168</t>
  </si>
  <si>
    <t>https://podminky.urs.cz/item/CS_URS_2023_02/966006132</t>
  </si>
  <si>
    <t>93</t>
  </si>
  <si>
    <t>R314544</t>
  </si>
  <si>
    <t>M+D Dělená chránička HDPE 110 mm, 450N</t>
  </si>
  <si>
    <t>978620535</t>
  </si>
  <si>
    <t>997</t>
  </si>
  <si>
    <t>Přesun sutě</t>
  </si>
  <si>
    <t>94</t>
  </si>
  <si>
    <t>997221571</t>
  </si>
  <si>
    <t>Vodorovná doprava vybouraných hmot bez naložení, ale se složením a s hrubým urovnáním na vzdálenost do 1 km</t>
  </si>
  <si>
    <t>-854935130</t>
  </si>
  <si>
    <t>https://podminky.urs.cz/item/CS_URS_2023_02/997221571</t>
  </si>
  <si>
    <t>95</t>
  </si>
  <si>
    <t>997221579</t>
  </si>
  <si>
    <t>Vodorovná doprava vybouraných hmot bez naložení, ale se složením a s hrubým urovnáním na vzdálenost Příplatek k ceně za každý další i započatý 1 km přes 1 km</t>
  </si>
  <si>
    <t>-121145452</t>
  </si>
  <si>
    <t>https://podminky.urs.cz/item/CS_URS_2023_02/997221579</t>
  </si>
  <si>
    <t>Suť s odečtem kameniva určeného do aktivní pláně)</t>
  </si>
  <si>
    <t>(2139,179-867,2)*29</t>
  </si>
  <si>
    <t>96</t>
  </si>
  <si>
    <t>997221612</t>
  </si>
  <si>
    <t>Nakládání na dopravní prostředky pro vodorovnou dopravu vybouraných hmot</t>
  </si>
  <si>
    <t>-1541822587</t>
  </si>
  <si>
    <t>https://podminky.urs.cz/item/CS_URS_2023_02/997221612</t>
  </si>
  <si>
    <t>2139,179</t>
  </si>
  <si>
    <t>97</t>
  </si>
  <si>
    <t>997221861</t>
  </si>
  <si>
    <t>Poplatek za uložení stavebního odpadu na recyklační skládce (skládkovné) z prostého betonu zatříděného do Katalogu odpadů pod kódem 17 01 01</t>
  </si>
  <si>
    <t>-849882951</t>
  </si>
  <si>
    <t>https://podminky.urs.cz/item/CS_URS_2023_02/997221861</t>
  </si>
  <si>
    <t>159,9</t>
  </si>
  <si>
    <t>14,625</t>
  </si>
  <si>
    <t>171,39</t>
  </si>
  <si>
    <t>0,164</t>
  </si>
  <si>
    <t>98</t>
  </si>
  <si>
    <t>997221873</t>
  </si>
  <si>
    <t>84267063</t>
  </si>
  <si>
    <t>https://podminky.urs.cz/item/CS_URS_2023_02/997221873</t>
  </si>
  <si>
    <t>231,42</t>
  </si>
  <si>
    <t>858,44</t>
  </si>
  <si>
    <t>7,65</t>
  </si>
  <si>
    <t>odečet kameniva do aktivní zóny</t>
  </si>
  <si>
    <t>-867,2</t>
  </si>
  <si>
    <t>99</t>
  </si>
  <si>
    <t>997221875</t>
  </si>
  <si>
    <t>Poplatek za uložení stavebního odpadu na recyklační skládce (skládkovné) asfaltového bez obsahu dehtu zatříděného do Katalogu odpadů pod kódem 17 03 02</t>
  </si>
  <si>
    <t>-1867552857</t>
  </si>
  <si>
    <t>https://podminky.urs.cz/item/CS_URS_2023_02/997221875</t>
  </si>
  <si>
    <t>40,26</t>
  </si>
  <si>
    <t>342,87</t>
  </si>
  <si>
    <t>210,91</t>
  </si>
  <si>
    <t>65,55</t>
  </si>
  <si>
    <t>998</t>
  </si>
  <si>
    <t>Přesun hmot</t>
  </si>
  <si>
    <t>100</t>
  </si>
  <si>
    <t>998223011</t>
  </si>
  <si>
    <t>Přesun hmot pro pozemní komunikace s krytem dlážděným dopravní vzdálenost do 200 m jakékoliv délky objektu</t>
  </si>
  <si>
    <t>-858533880</t>
  </si>
  <si>
    <t>https://podminky.urs.cz/item/CS_URS_2023_02/998223011</t>
  </si>
  <si>
    <t>PSV</t>
  </si>
  <si>
    <t>Práce a dodávky PSV</t>
  </si>
  <si>
    <t>711</t>
  </si>
  <si>
    <t>Izolace proti vodě, vlhkosti a plynům</t>
  </si>
  <si>
    <t>101</t>
  </si>
  <si>
    <t>711161273</t>
  </si>
  <si>
    <t>Provedení izolace proti zemní vlhkosti nopovou fólií na ploše svislé S z nopové fólie</t>
  </si>
  <si>
    <t>622298568</t>
  </si>
  <si>
    <t>https://podminky.urs.cz/item/CS_URS_2023_02/711161273</t>
  </si>
  <si>
    <t>na fasádě a podezdívce stávajícího oplocení</t>
  </si>
  <si>
    <t>807*0,35</t>
  </si>
  <si>
    <t>102</t>
  </si>
  <si>
    <t>28323005</t>
  </si>
  <si>
    <t>fólie profilovaná (nopová) drenážní HDPE s výškou nopů 8mm</t>
  </si>
  <si>
    <t>-1212987454</t>
  </si>
  <si>
    <t>282,45*1,221 'Přepočtené koeficientem množství</t>
  </si>
  <si>
    <t>103</t>
  </si>
  <si>
    <t>998711101</t>
  </si>
  <si>
    <t>Přesun hmot pro izolace proti vodě, vlhkosti a plynům stanovený z hmotnosti přesunovaného materiálu vodorovná dopravní vzdálenost do 50 m v objektech výšky do 6 m</t>
  </si>
  <si>
    <t>828570506</t>
  </si>
  <si>
    <t>https://podminky.urs.cz/item/CS_URS_2023_02/998711101</t>
  </si>
  <si>
    <t>721</t>
  </si>
  <si>
    <t>Zdravotechnika - vnitřní kanalizace</t>
  </si>
  <si>
    <t>104</t>
  </si>
  <si>
    <t>721242106</t>
  </si>
  <si>
    <t>Lapače střešních splavenin polypropylenové (PP) se svislým odtokem DN 125</t>
  </si>
  <si>
    <t>2014389425</t>
  </si>
  <si>
    <t>https://podminky.urs.cz/item/CS_URS_2023_02/721242106</t>
  </si>
  <si>
    <t>105</t>
  </si>
  <si>
    <t>998721101</t>
  </si>
  <si>
    <t>Přesun hmot pro vnitřní kanalizace stanovený z hmotnosti přesunovaného materiálu vodorovná dopravní vzdálenost do 50 m v objektech výšky do 6 m</t>
  </si>
  <si>
    <t>-275787318</t>
  </si>
  <si>
    <t>https://podminky.urs.cz/item/CS_URS_2023_02/998721101</t>
  </si>
  <si>
    <t>HZS</t>
  </si>
  <si>
    <t>Hodinové zúčtovací sazby</t>
  </si>
  <si>
    <t>106</t>
  </si>
  <si>
    <t>HZS1292</t>
  </si>
  <si>
    <t>Hodinové zúčtovací sazby profesí HSV zemní a pomocné práce stavební dělník</t>
  </si>
  <si>
    <t>hod</t>
  </si>
  <si>
    <t>512</t>
  </si>
  <si>
    <t>-1828794261</t>
  </si>
  <si>
    <t>https://podminky.urs.cz/item/CS_URS_2023_02/HZS1292</t>
  </si>
  <si>
    <t>VRN</t>
  </si>
  <si>
    <t>Vedlejší rozpočtové náklady</t>
  </si>
  <si>
    <t>VRN1</t>
  </si>
  <si>
    <t>Průzkumné, geodetické a projektové práce</t>
  </si>
  <si>
    <t>107</t>
  </si>
  <si>
    <t>012103000</t>
  </si>
  <si>
    <t>Geodetické práce před výstavbou</t>
  </si>
  <si>
    <t>nh</t>
  </si>
  <si>
    <t>1024</t>
  </si>
  <si>
    <t>1707242355</t>
  </si>
  <si>
    <t>HZS Geodet</t>
  </si>
  <si>
    <t>108</t>
  </si>
  <si>
    <t>012203000</t>
  </si>
  <si>
    <t>Geodetické práce při provádění stavby</t>
  </si>
  <si>
    <t>-1175598728</t>
  </si>
  <si>
    <t>109</t>
  </si>
  <si>
    <t>012303000</t>
  </si>
  <si>
    <t>Geometrický plán</t>
  </si>
  <si>
    <t>-93133008</t>
  </si>
  <si>
    <t>110</t>
  </si>
  <si>
    <t>013254000</t>
  </si>
  <si>
    <t>Dokumentace skutečného provedení stavby - 3x paré</t>
  </si>
  <si>
    <t>69848579</t>
  </si>
  <si>
    <t>HZS technik odborný</t>
  </si>
  <si>
    <t>VRN3</t>
  </si>
  <si>
    <t>Zařízení staveniště</t>
  </si>
  <si>
    <t>111</t>
  </si>
  <si>
    <t>032903000</t>
  </si>
  <si>
    <t>Náklady na provoz a údržbu vybavení staveniště</t>
  </si>
  <si>
    <t>kpl</t>
  </si>
  <si>
    <t>316185415</t>
  </si>
  <si>
    <t>112</t>
  </si>
  <si>
    <t>034103000</t>
  </si>
  <si>
    <t>Oplocení staveniště</t>
  </si>
  <si>
    <t>souhrn</t>
  </si>
  <si>
    <t>-1487998401</t>
  </si>
  <si>
    <t>113</t>
  </si>
  <si>
    <t>034303000</t>
  </si>
  <si>
    <t>Dopravní značení na staveništi</t>
  </si>
  <si>
    <t>-594187657</t>
  </si>
  <si>
    <t>ocenit DIO, včetně nákladů na následné rozmístění značek</t>
  </si>
  <si>
    <t>114</t>
  </si>
  <si>
    <t>034503000</t>
  </si>
  <si>
    <t>Informační tabule na staveništi</t>
  </si>
  <si>
    <t>-1635345625</t>
  </si>
  <si>
    <t>VRN4</t>
  </si>
  <si>
    <t>Inženýrská činnost</t>
  </si>
  <si>
    <t>115</t>
  </si>
  <si>
    <t>043134000</t>
  </si>
  <si>
    <t>Zkoušky zatěžovací</t>
  </si>
  <si>
    <t>-841731880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</si>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</sst>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0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66" fontId="22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49" fontId="41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3_02/174111101" TargetMode="External"/><Relationship Id="rId21" Type="http://schemas.openxmlformats.org/officeDocument/2006/relationships/hyperlink" Target="https://podminky.urs.cz/item/CS_URS_2023_02/171151111" TargetMode="External"/><Relationship Id="rId42" Type="http://schemas.openxmlformats.org/officeDocument/2006/relationships/hyperlink" Target="https://podminky.urs.cz/item/CS_URS_2023_02/596412212" TargetMode="External"/><Relationship Id="rId47" Type="http://schemas.openxmlformats.org/officeDocument/2006/relationships/hyperlink" Target="https://podminky.urs.cz/item/CS_URS_2023_02/915211116" TargetMode="External"/><Relationship Id="rId63" Type="http://schemas.openxmlformats.org/officeDocument/2006/relationships/hyperlink" Target="https://podminky.urs.cz/item/CS_URS_2023_02/998223011" TargetMode="External"/><Relationship Id="rId68" Type="http://schemas.openxmlformats.org/officeDocument/2006/relationships/hyperlink" Target="https://podminky.urs.cz/item/CS_URS_2023_02/HZS1292" TargetMode="External"/><Relationship Id="rId7" Type="http://schemas.openxmlformats.org/officeDocument/2006/relationships/hyperlink" Target="https://podminky.urs.cz/item/CS_URS_2023_02/113107223" TargetMode="External"/><Relationship Id="rId2" Type="http://schemas.openxmlformats.org/officeDocument/2006/relationships/hyperlink" Target="https://podminky.urs.cz/item/CS_URS_2023_02/112101121" TargetMode="External"/><Relationship Id="rId16" Type="http://schemas.openxmlformats.org/officeDocument/2006/relationships/hyperlink" Target="https://podminky.urs.cz/item/CS_URS_2023_02/131213701" TargetMode="External"/><Relationship Id="rId29" Type="http://schemas.openxmlformats.org/officeDocument/2006/relationships/hyperlink" Target="https://podminky.urs.cz/item/CS_URS_2023_02/181951112" TargetMode="External"/><Relationship Id="rId11" Type="http://schemas.openxmlformats.org/officeDocument/2006/relationships/hyperlink" Target="https://podminky.urs.cz/item/CS_URS_2023_02/113154124" TargetMode="External"/><Relationship Id="rId24" Type="http://schemas.openxmlformats.org/officeDocument/2006/relationships/hyperlink" Target="https://podminky.urs.cz/item/CS_URS_2023_02/171211101" TargetMode="External"/><Relationship Id="rId32" Type="http://schemas.openxmlformats.org/officeDocument/2006/relationships/hyperlink" Target="https://podminky.urs.cz/item/CS_URS_2023_02/212752102" TargetMode="External"/><Relationship Id="rId37" Type="http://schemas.openxmlformats.org/officeDocument/2006/relationships/hyperlink" Target="https://podminky.urs.cz/item/CS_URS_2023_02/567120111" TargetMode="External"/><Relationship Id="rId40" Type="http://schemas.openxmlformats.org/officeDocument/2006/relationships/hyperlink" Target="https://podminky.urs.cz/item/CS_URS_2023_02/596211113" TargetMode="External"/><Relationship Id="rId45" Type="http://schemas.openxmlformats.org/officeDocument/2006/relationships/hyperlink" Target="https://podminky.urs.cz/item/CS_URS_2023_02/914111111" TargetMode="External"/><Relationship Id="rId53" Type="http://schemas.openxmlformats.org/officeDocument/2006/relationships/hyperlink" Target="https://podminky.urs.cz/item/CS_URS_2023_02/919735113" TargetMode="External"/><Relationship Id="rId58" Type="http://schemas.openxmlformats.org/officeDocument/2006/relationships/hyperlink" Target="https://podminky.urs.cz/item/CS_URS_2023_02/997221579" TargetMode="External"/><Relationship Id="rId66" Type="http://schemas.openxmlformats.org/officeDocument/2006/relationships/hyperlink" Target="https://podminky.urs.cz/item/CS_URS_2023_02/721242106" TargetMode="External"/><Relationship Id="rId5" Type="http://schemas.openxmlformats.org/officeDocument/2006/relationships/hyperlink" Target="https://podminky.urs.cz/item/CS_URS_2023_02/113107182" TargetMode="External"/><Relationship Id="rId61" Type="http://schemas.openxmlformats.org/officeDocument/2006/relationships/hyperlink" Target="https://podminky.urs.cz/item/CS_URS_2023_02/997221873" TargetMode="External"/><Relationship Id="rId19" Type="http://schemas.openxmlformats.org/officeDocument/2006/relationships/hyperlink" Target="https://podminky.urs.cz/item/CS_URS_2023_02/162751119" TargetMode="External"/><Relationship Id="rId14" Type="http://schemas.openxmlformats.org/officeDocument/2006/relationships/hyperlink" Target="https://podminky.urs.cz/item/CS_URS_2023_02/121151123" TargetMode="External"/><Relationship Id="rId22" Type="http://schemas.openxmlformats.org/officeDocument/2006/relationships/hyperlink" Target="https://podminky.urs.cz/item/CS_URS_2023_02/171151112" TargetMode="External"/><Relationship Id="rId27" Type="http://schemas.openxmlformats.org/officeDocument/2006/relationships/hyperlink" Target="https://podminky.urs.cz/item/CS_URS_2023_02/175151101" TargetMode="External"/><Relationship Id="rId30" Type="http://schemas.openxmlformats.org/officeDocument/2006/relationships/hyperlink" Target="https://podminky.urs.cz/item/CS_URS_2023_02/182303111" TargetMode="External"/><Relationship Id="rId35" Type="http://schemas.openxmlformats.org/officeDocument/2006/relationships/hyperlink" Target="https://podminky.urs.cz/item/CS_URS_2023_02/564861111" TargetMode="External"/><Relationship Id="rId43" Type="http://schemas.openxmlformats.org/officeDocument/2006/relationships/hyperlink" Target="https://podminky.urs.cz/item/CS_URS_2023_02/871315221" TargetMode="External"/><Relationship Id="rId48" Type="http://schemas.openxmlformats.org/officeDocument/2006/relationships/hyperlink" Target="https://podminky.urs.cz/item/CS_URS_2023_02/915221121" TargetMode="External"/><Relationship Id="rId56" Type="http://schemas.openxmlformats.org/officeDocument/2006/relationships/hyperlink" Target="https://podminky.urs.cz/item/CS_URS_2023_02/966006132" TargetMode="External"/><Relationship Id="rId64" Type="http://schemas.openxmlformats.org/officeDocument/2006/relationships/hyperlink" Target="https://podminky.urs.cz/item/CS_URS_2023_02/711161273" TargetMode="External"/><Relationship Id="rId69" Type="http://schemas.openxmlformats.org/officeDocument/2006/relationships/drawing" Target="../drawings/drawing2.xml"/><Relationship Id="rId8" Type="http://schemas.openxmlformats.org/officeDocument/2006/relationships/hyperlink" Target="https://podminky.urs.cz/item/CS_URS_2023_02/113107242" TargetMode="External"/><Relationship Id="rId51" Type="http://schemas.openxmlformats.org/officeDocument/2006/relationships/hyperlink" Target="https://podminky.urs.cz/item/CS_URS_2023_02/919122132" TargetMode="External"/><Relationship Id="rId3" Type="http://schemas.openxmlformats.org/officeDocument/2006/relationships/hyperlink" Target="https://podminky.urs.cz/item/CS_URS_2023_02/112251101" TargetMode="External"/><Relationship Id="rId12" Type="http://schemas.openxmlformats.org/officeDocument/2006/relationships/hyperlink" Target="https://podminky.urs.cz/item/CS_URS_2023_02/113154254" TargetMode="External"/><Relationship Id="rId17" Type="http://schemas.openxmlformats.org/officeDocument/2006/relationships/hyperlink" Target="https://podminky.urs.cz/item/CS_URS_2023_02/132251103" TargetMode="External"/><Relationship Id="rId25" Type="http://schemas.openxmlformats.org/officeDocument/2006/relationships/hyperlink" Target="https://podminky.urs.cz/item/CS_URS_2023_02/171251201" TargetMode="External"/><Relationship Id="rId33" Type="http://schemas.openxmlformats.org/officeDocument/2006/relationships/hyperlink" Target="https://podminky.urs.cz/item/CS_URS_2023_02/451572111" TargetMode="External"/><Relationship Id="rId38" Type="http://schemas.openxmlformats.org/officeDocument/2006/relationships/hyperlink" Target="https://podminky.urs.cz/item/CS_URS_2023_02/573231106" TargetMode="External"/><Relationship Id="rId46" Type="http://schemas.openxmlformats.org/officeDocument/2006/relationships/hyperlink" Target="https://podminky.urs.cz/item/CS_URS_2023_02/914511111" TargetMode="External"/><Relationship Id="rId59" Type="http://schemas.openxmlformats.org/officeDocument/2006/relationships/hyperlink" Target="https://podminky.urs.cz/item/CS_URS_2023_02/997221612" TargetMode="External"/><Relationship Id="rId67" Type="http://schemas.openxmlformats.org/officeDocument/2006/relationships/hyperlink" Target="https://podminky.urs.cz/item/CS_URS_2023_02/998721101" TargetMode="External"/><Relationship Id="rId20" Type="http://schemas.openxmlformats.org/officeDocument/2006/relationships/hyperlink" Target="https://podminky.urs.cz/item/CS_URS_2023_02/167151111" TargetMode="External"/><Relationship Id="rId41" Type="http://schemas.openxmlformats.org/officeDocument/2006/relationships/hyperlink" Target="https://podminky.urs.cz/item/CS_URS_2023_02/596212213" TargetMode="External"/><Relationship Id="rId54" Type="http://schemas.openxmlformats.org/officeDocument/2006/relationships/hyperlink" Target="https://podminky.urs.cz/item/CS_URS_2023_02/935113111" TargetMode="External"/><Relationship Id="rId62" Type="http://schemas.openxmlformats.org/officeDocument/2006/relationships/hyperlink" Target="https://podminky.urs.cz/item/CS_URS_2023_02/997221875" TargetMode="External"/><Relationship Id="rId1" Type="http://schemas.openxmlformats.org/officeDocument/2006/relationships/hyperlink" Target="https://podminky.urs.cz/item/CS_URS_2023_02/111211101" TargetMode="External"/><Relationship Id="rId6" Type="http://schemas.openxmlformats.org/officeDocument/2006/relationships/hyperlink" Target="https://podminky.urs.cz/item/CS_URS_2023_02/113107222" TargetMode="External"/><Relationship Id="rId15" Type="http://schemas.openxmlformats.org/officeDocument/2006/relationships/hyperlink" Target="https://podminky.urs.cz/item/CS_URS_2023_02/122251106" TargetMode="External"/><Relationship Id="rId23" Type="http://schemas.openxmlformats.org/officeDocument/2006/relationships/hyperlink" Target="https://podminky.urs.cz/item/CS_URS_2023_02/171201231" TargetMode="External"/><Relationship Id="rId28" Type="http://schemas.openxmlformats.org/officeDocument/2006/relationships/hyperlink" Target="https://podminky.urs.cz/item/CS_URS_2023_02/181411131" TargetMode="External"/><Relationship Id="rId36" Type="http://schemas.openxmlformats.org/officeDocument/2006/relationships/hyperlink" Target="https://podminky.urs.cz/item/CS_URS_2023_02/565135111" TargetMode="External"/><Relationship Id="rId49" Type="http://schemas.openxmlformats.org/officeDocument/2006/relationships/hyperlink" Target="https://podminky.urs.cz/item/CS_URS_2023_02/916131213" TargetMode="External"/><Relationship Id="rId57" Type="http://schemas.openxmlformats.org/officeDocument/2006/relationships/hyperlink" Target="https://podminky.urs.cz/item/CS_URS_2023_02/997221571" TargetMode="External"/><Relationship Id="rId10" Type="http://schemas.openxmlformats.org/officeDocument/2006/relationships/hyperlink" Target="https://podminky.urs.cz/item/CS_URS_2023_02/113107331" TargetMode="External"/><Relationship Id="rId31" Type="http://schemas.openxmlformats.org/officeDocument/2006/relationships/hyperlink" Target="https://podminky.urs.cz/item/CS_URS_2023_02/211971110" TargetMode="External"/><Relationship Id="rId44" Type="http://schemas.openxmlformats.org/officeDocument/2006/relationships/hyperlink" Target="https://podminky.urs.cz/item/CS_URS_2023_02/899722113" TargetMode="External"/><Relationship Id="rId52" Type="http://schemas.openxmlformats.org/officeDocument/2006/relationships/hyperlink" Target="https://podminky.urs.cz/item/CS_URS_2023_02/919726123" TargetMode="External"/><Relationship Id="rId60" Type="http://schemas.openxmlformats.org/officeDocument/2006/relationships/hyperlink" Target="https://podminky.urs.cz/item/CS_URS_2023_02/997221861" TargetMode="External"/><Relationship Id="rId65" Type="http://schemas.openxmlformats.org/officeDocument/2006/relationships/hyperlink" Target="https://podminky.urs.cz/item/CS_URS_2023_02/998711101" TargetMode="External"/><Relationship Id="rId4" Type="http://schemas.openxmlformats.org/officeDocument/2006/relationships/hyperlink" Target="https://podminky.urs.cz/item/CS_URS_2023_02/113106123" TargetMode="External"/><Relationship Id="rId9" Type="http://schemas.openxmlformats.org/officeDocument/2006/relationships/hyperlink" Target="https://podminky.urs.cz/item/CS_URS_2023_02/113107321" TargetMode="External"/><Relationship Id="rId13" Type="http://schemas.openxmlformats.org/officeDocument/2006/relationships/hyperlink" Target="https://podminky.urs.cz/item/CS_URS_2023_02/113201112" TargetMode="External"/><Relationship Id="rId18" Type="http://schemas.openxmlformats.org/officeDocument/2006/relationships/hyperlink" Target="https://podminky.urs.cz/item/CS_URS_2023_02/162751117" TargetMode="External"/><Relationship Id="rId39" Type="http://schemas.openxmlformats.org/officeDocument/2006/relationships/hyperlink" Target="https://podminky.urs.cz/item/CS_URS_2023_02/577134131" TargetMode="External"/><Relationship Id="rId34" Type="http://schemas.openxmlformats.org/officeDocument/2006/relationships/hyperlink" Target="https://podminky.urs.cz/item/CS_URS_2023_02/564851111" TargetMode="External"/><Relationship Id="rId50" Type="http://schemas.openxmlformats.org/officeDocument/2006/relationships/hyperlink" Target="https://podminky.urs.cz/item/CS_URS_2023_02/916231213" TargetMode="External"/><Relationship Id="rId55" Type="http://schemas.openxmlformats.org/officeDocument/2006/relationships/hyperlink" Target="https://podminky.urs.cz/item/CS_URS_2023_02/93592321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opLeftCell="A37" workbookViewId="0">
      <selection activeCell="AJ20" sqref="AJ20:AK20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59"/>
      <c r="AS2" s="259"/>
      <c r="AT2" s="259"/>
      <c r="AU2" s="259"/>
      <c r="AV2" s="259"/>
      <c r="AW2" s="259"/>
      <c r="AX2" s="259"/>
      <c r="AY2" s="259"/>
      <c r="AZ2" s="259"/>
      <c r="BA2" s="259"/>
      <c r="BB2" s="259"/>
      <c r="BC2" s="259"/>
      <c r="BD2" s="259"/>
      <c r="BE2" s="259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58" t="s">
        <v>14</v>
      </c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R5" s="20"/>
      <c r="BE5" s="255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60" t="s">
        <v>17</v>
      </c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R6" s="20"/>
      <c r="BE6" s="256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56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56"/>
      <c r="BS8" s="17" t="s">
        <v>6</v>
      </c>
    </row>
    <row r="9" spans="1:74" ht="14.45" customHeight="1">
      <c r="B9" s="20"/>
      <c r="AR9" s="20"/>
      <c r="BE9" s="256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256"/>
      <c r="BS10" s="17" t="s">
        <v>6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19</v>
      </c>
      <c r="AR11" s="20"/>
      <c r="BE11" s="256"/>
      <c r="BS11" s="17" t="s">
        <v>6</v>
      </c>
    </row>
    <row r="12" spans="1:74" ht="6.95" customHeight="1">
      <c r="B12" s="20"/>
      <c r="AR12" s="20"/>
      <c r="BE12" s="256"/>
      <c r="BS12" s="17" t="s">
        <v>6</v>
      </c>
    </row>
    <row r="13" spans="1:74" ht="12" customHeight="1">
      <c r="B13" s="20"/>
      <c r="D13" s="27" t="s">
        <v>29</v>
      </c>
      <c r="AK13" s="27" t="s">
        <v>26</v>
      </c>
      <c r="AN13" s="29" t="s">
        <v>30</v>
      </c>
      <c r="AR13" s="20"/>
      <c r="BE13" s="256"/>
      <c r="BS13" s="17" t="s">
        <v>6</v>
      </c>
    </row>
    <row r="14" spans="1:74" ht="12.75">
      <c r="B14" s="20"/>
      <c r="E14" s="261" t="s">
        <v>30</v>
      </c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7" t="s">
        <v>28</v>
      </c>
      <c r="AN14" s="29" t="s">
        <v>30</v>
      </c>
      <c r="AR14" s="20"/>
      <c r="BE14" s="256"/>
      <c r="BS14" s="17" t="s">
        <v>6</v>
      </c>
    </row>
    <row r="15" spans="1:74" ht="6.95" customHeight="1">
      <c r="B15" s="20"/>
      <c r="AR15" s="20"/>
      <c r="BE15" s="256"/>
      <c r="BS15" s="17" t="s">
        <v>4</v>
      </c>
    </row>
    <row r="16" spans="1:74" ht="12" customHeight="1">
      <c r="B16" s="20"/>
      <c r="D16" s="27" t="s">
        <v>31</v>
      </c>
      <c r="AK16" s="27" t="s">
        <v>26</v>
      </c>
      <c r="AN16" s="25" t="s">
        <v>19</v>
      </c>
      <c r="AR16" s="20"/>
      <c r="BE16" s="256"/>
      <c r="BS16" s="17" t="s">
        <v>4</v>
      </c>
    </row>
    <row r="17" spans="2:71" ht="18.399999999999999" customHeight="1">
      <c r="B17" s="20"/>
      <c r="E17" s="25" t="s">
        <v>32</v>
      </c>
      <c r="AK17" s="27" t="s">
        <v>28</v>
      </c>
      <c r="AN17" s="25" t="s">
        <v>19</v>
      </c>
      <c r="AR17" s="20"/>
      <c r="BE17" s="256"/>
      <c r="BS17" s="17" t="s">
        <v>33</v>
      </c>
    </row>
    <row r="18" spans="2:71" ht="6.95" customHeight="1">
      <c r="B18" s="20"/>
      <c r="AR18" s="20"/>
      <c r="BE18" s="256"/>
      <c r="BS18" s="17" t="s">
        <v>6</v>
      </c>
    </row>
    <row r="19" spans="2:71" ht="12" customHeight="1">
      <c r="B19" s="20"/>
      <c r="D19" s="27" t="s">
        <v>34</v>
      </c>
      <c r="AK19" s="27" t="s">
        <v>26</v>
      </c>
      <c r="AN19" s="25" t="s">
        <v>19</v>
      </c>
      <c r="AR19" s="20"/>
      <c r="BE19" s="256"/>
      <c r="BS19" s="17" t="s">
        <v>6</v>
      </c>
    </row>
    <row r="20" spans="2:71" ht="18.399999999999999" customHeight="1">
      <c r="B20" s="20"/>
      <c r="E20" s="25" t="s">
        <v>35</v>
      </c>
      <c r="AK20" s="27" t="s">
        <v>28</v>
      </c>
      <c r="AN20" s="25" t="s">
        <v>19</v>
      </c>
      <c r="AR20" s="20"/>
      <c r="BE20" s="256"/>
      <c r="BS20" s="17" t="s">
        <v>4</v>
      </c>
    </row>
    <row r="21" spans="2:71" ht="6.95" customHeight="1">
      <c r="B21" s="20"/>
      <c r="AR21" s="20"/>
      <c r="BE21" s="256"/>
    </row>
    <row r="22" spans="2:71" ht="12" customHeight="1">
      <c r="B22" s="20"/>
      <c r="D22" s="27" t="s">
        <v>36</v>
      </c>
      <c r="AR22" s="20"/>
      <c r="BE22" s="256"/>
    </row>
    <row r="23" spans="2:71" ht="47.25" customHeight="1">
      <c r="B23" s="20"/>
      <c r="E23" s="263" t="s">
        <v>37</v>
      </c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R23" s="20"/>
      <c r="BE23" s="256"/>
    </row>
    <row r="24" spans="2:71" ht="6.95" customHeight="1">
      <c r="B24" s="20"/>
      <c r="AR24" s="20"/>
      <c r="BE24" s="256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56"/>
    </row>
    <row r="26" spans="2:71" s="1" customFormat="1" ht="25.9" customHeight="1">
      <c r="B26" s="32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64">
        <f>ROUND(AG54,2)</f>
        <v>0</v>
      </c>
      <c r="AL26" s="265"/>
      <c r="AM26" s="265"/>
      <c r="AN26" s="265"/>
      <c r="AO26" s="265"/>
      <c r="AR26" s="32"/>
      <c r="BE26" s="256"/>
    </row>
    <row r="27" spans="2:71" s="1" customFormat="1" ht="6.95" customHeight="1">
      <c r="B27" s="32"/>
      <c r="AR27" s="32"/>
      <c r="BE27" s="256"/>
    </row>
    <row r="28" spans="2:71" s="1" customFormat="1" ht="12.75">
      <c r="B28" s="32"/>
      <c r="L28" s="266" t="s">
        <v>39</v>
      </c>
      <c r="M28" s="266"/>
      <c r="N28" s="266"/>
      <c r="O28" s="266"/>
      <c r="P28" s="266"/>
      <c r="W28" s="266" t="s">
        <v>40</v>
      </c>
      <c r="X28" s="266"/>
      <c r="Y28" s="266"/>
      <c r="Z28" s="266"/>
      <c r="AA28" s="266"/>
      <c r="AB28" s="266"/>
      <c r="AC28" s="266"/>
      <c r="AD28" s="266"/>
      <c r="AE28" s="266"/>
      <c r="AK28" s="266" t="s">
        <v>41</v>
      </c>
      <c r="AL28" s="266"/>
      <c r="AM28" s="266"/>
      <c r="AN28" s="266"/>
      <c r="AO28" s="266"/>
      <c r="AR28" s="32"/>
      <c r="BE28" s="256"/>
    </row>
    <row r="29" spans="2:71" s="2" customFormat="1" ht="14.45" customHeight="1">
      <c r="B29" s="36"/>
      <c r="D29" s="27" t="s">
        <v>42</v>
      </c>
      <c r="F29" s="27" t="s">
        <v>43</v>
      </c>
      <c r="L29" s="269">
        <v>0.21</v>
      </c>
      <c r="M29" s="268"/>
      <c r="N29" s="268"/>
      <c r="O29" s="268"/>
      <c r="P29" s="268"/>
      <c r="W29" s="267">
        <f>ROUND(AZ54, 2)</f>
        <v>0</v>
      </c>
      <c r="X29" s="268"/>
      <c r="Y29" s="268"/>
      <c r="Z29" s="268"/>
      <c r="AA29" s="268"/>
      <c r="AB29" s="268"/>
      <c r="AC29" s="268"/>
      <c r="AD29" s="268"/>
      <c r="AE29" s="268"/>
      <c r="AK29" s="267">
        <f>ROUND(AV54, 2)</f>
        <v>0</v>
      </c>
      <c r="AL29" s="268"/>
      <c r="AM29" s="268"/>
      <c r="AN29" s="268"/>
      <c r="AO29" s="268"/>
      <c r="AR29" s="36"/>
      <c r="BE29" s="257"/>
    </row>
    <row r="30" spans="2:71" s="2" customFormat="1" ht="14.45" customHeight="1">
      <c r="B30" s="36"/>
      <c r="F30" s="27" t="s">
        <v>44</v>
      </c>
      <c r="L30" s="269">
        <v>0.15</v>
      </c>
      <c r="M30" s="268"/>
      <c r="N30" s="268"/>
      <c r="O30" s="268"/>
      <c r="P30" s="268"/>
      <c r="W30" s="267">
        <f>ROUND(BA54, 2)</f>
        <v>0</v>
      </c>
      <c r="X30" s="268"/>
      <c r="Y30" s="268"/>
      <c r="Z30" s="268"/>
      <c r="AA30" s="268"/>
      <c r="AB30" s="268"/>
      <c r="AC30" s="268"/>
      <c r="AD30" s="268"/>
      <c r="AE30" s="268"/>
      <c r="AK30" s="267">
        <f>ROUND(AW54, 2)</f>
        <v>0</v>
      </c>
      <c r="AL30" s="268"/>
      <c r="AM30" s="268"/>
      <c r="AN30" s="268"/>
      <c r="AO30" s="268"/>
      <c r="AR30" s="36"/>
      <c r="BE30" s="257"/>
    </row>
    <row r="31" spans="2:71" s="2" customFormat="1" ht="14.45" hidden="1" customHeight="1">
      <c r="B31" s="36"/>
      <c r="F31" s="27" t="s">
        <v>45</v>
      </c>
      <c r="L31" s="269">
        <v>0.21</v>
      </c>
      <c r="M31" s="268"/>
      <c r="N31" s="268"/>
      <c r="O31" s="268"/>
      <c r="P31" s="268"/>
      <c r="W31" s="267">
        <f>ROUND(BB54, 2)</f>
        <v>0</v>
      </c>
      <c r="X31" s="268"/>
      <c r="Y31" s="268"/>
      <c r="Z31" s="268"/>
      <c r="AA31" s="268"/>
      <c r="AB31" s="268"/>
      <c r="AC31" s="268"/>
      <c r="AD31" s="268"/>
      <c r="AE31" s="268"/>
      <c r="AK31" s="267">
        <v>0</v>
      </c>
      <c r="AL31" s="268"/>
      <c r="AM31" s="268"/>
      <c r="AN31" s="268"/>
      <c r="AO31" s="268"/>
      <c r="AR31" s="36"/>
      <c r="BE31" s="257"/>
    </row>
    <row r="32" spans="2:71" s="2" customFormat="1" ht="14.45" hidden="1" customHeight="1">
      <c r="B32" s="36"/>
      <c r="F32" s="27" t="s">
        <v>46</v>
      </c>
      <c r="L32" s="269">
        <v>0.15</v>
      </c>
      <c r="M32" s="268"/>
      <c r="N32" s="268"/>
      <c r="O32" s="268"/>
      <c r="P32" s="268"/>
      <c r="W32" s="267">
        <f>ROUND(BC54, 2)</f>
        <v>0</v>
      </c>
      <c r="X32" s="268"/>
      <c r="Y32" s="268"/>
      <c r="Z32" s="268"/>
      <c r="AA32" s="268"/>
      <c r="AB32" s="268"/>
      <c r="AC32" s="268"/>
      <c r="AD32" s="268"/>
      <c r="AE32" s="268"/>
      <c r="AK32" s="267">
        <v>0</v>
      </c>
      <c r="AL32" s="268"/>
      <c r="AM32" s="268"/>
      <c r="AN32" s="268"/>
      <c r="AO32" s="268"/>
      <c r="AR32" s="36"/>
      <c r="BE32" s="257"/>
    </row>
    <row r="33" spans="2:44" s="2" customFormat="1" ht="14.45" hidden="1" customHeight="1">
      <c r="B33" s="36"/>
      <c r="F33" s="27" t="s">
        <v>47</v>
      </c>
      <c r="L33" s="269">
        <v>0</v>
      </c>
      <c r="M33" s="268"/>
      <c r="N33" s="268"/>
      <c r="O33" s="268"/>
      <c r="P33" s="268"/>
      <c r="W33" s="267">
        <f>ROUND(BD54, 2)</f>
        <v>0</v>
      </c>
      <c r="X33" s="268"/>
      <c r="Y33" s="268"/>
      <c r="Z33" s="268"/>
      <c r="AA33" s="268"/>
      <c r="AB33" s="268"/>
      <c r="AC33" s="268"/>
      <c r="AD33" s="268"/>
      <c r="AE33" s="268"/>
      <c r="AK33" s="267">
        <v>0</v>
      </c>
      <c r="AL33" s="268"/>
      <c r="AM33" s="268"/>
      <c r="AN33" s="268"/>
      <c r="AO33" s="268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270" t="s">
        <v>50</v>
      </c>
      <c r="Y35" s="271"/>
      <c r="Z35" s="271"/>
      <c r="AA35" s="271"/>
      <c r="AB35" s="271"/>
      <c r="AC35" s="39"/>
      <c r="AD35" s="39"/>
      <c r="AE35" s="39"/>
      <c r="AF35" s="39"/>
      <c r="AG35" s="39"/>
      <c r="AH35" s="39"/>
      <c r="AI35" s="39"/>
      <c r="AJ35" s="39"/>
      <c r="AK35" s="272">
        <f>SUM(AK26:AK33)</f>
        <v>0</v>
      </c>
      <c r="AL35" s="271"/>
      <c r="AM35" s="271"/>
      <c r="AN35" s="271"/>
      <c r="AO35" s="273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51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PFP_30</v>
      </c>
      <c r="AR44" s="45"/>
    </row>
    <row r="45" spans="2:44" s="4" customFormat="1" ht="36.950000000000003" customHeight="1">
      <c r="B45" s="46"/>
      <c r="C45" s="47" t="s">
        <v>16</v>
      </c>
      <c r="L45" s="274" t="str">
        <f>K6</f>
        <v>Kamenné Žehrovice, rekonstrukce MK - il. Sokolská a K Rokli</v>
      </c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  <c r="AM45" s="275"/>
      <c r="AN45" s="275"/>
      <c r="AO45" s="275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Kamenné Žehrovice</v>
      </c>
      <c r="AI47" s="27" t="s">
        <v>23</v>
      </c>
      <c r="AM47" s="276" t="str">
        <f>IF(AN8= "","",AN8)</f>
        <v>25. 9. 2023</v>
      </c>
      <c r="AN47" s="276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7" t="s">
        <v>25</v>
      </c>
      <c r="L49" s="3" t="str">
        <f>IF(E11= "","",E11)</f>
        <v>Obec Kamenné Žehrovice</v>
      </c>
      <c r="AI49" s="27" t="s">
        <v>31</v>
      </c>
      <c r="AM49" s="277" t="str">
        <f>IF(E17="","",E17)</f>
        <v>PFProjekt s.r.o.</v>
      </c>
      <c r="AN49" s="278"/>
      <c r="AO49" s="278"/>
      <c r="AP49" s="278"/>
      <c r="AR49" s="32"/>
      <c r="AS49" s="279" t="s">
        <v>52</v>
      </c>
      <c r="AT49" s="280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29</v>
      </c>
      <c r="L50" s="3" t="str">
        <f>IF(E14= "Vyplň údaj","",E14)</f>
        <v/>
      </c>
      <c r="AI50" s="27" t="s">
        <v>34</v>
      </c>
      <c r="AM50" s="277" t="str">
        <f>IF(E20="","",E20)</f>
        <v>Jaroslav Kudláček</v>
      </c>
      <c r="AN50" s="278"/>
      <c r="AO50" s="278"/>
      <c r="AP50" s="278"/>
      <c r="AR50" s="32"/>
      <c r="AS50" s="281"/>
      <c r="AT50" s="282"/>
      <c r="BD50" s="53"/>
    </row>
    <row r="51" spans="1:91" s="1" customFormat="1" ht="10.9" customHeight="1">
      <c r="B51" s="32"/>
      <c r="AR51" s="32"/>
      <c r="AS51" s="281"/>
      <c r="AT51" s="282"/>
      <c r="BD51" s="53"/>
    </row>
    <row r="52" spans="1:91" s="1" customFormat="1" ht="29.25" customHeight="1">
      <c r="B52" s="32"/>
      <c r="C52" s="283" t="s">
        <v>53</v>
      </c>
      <c r="D52" s="284"/>
      <c r="E52" s="284"/>
      <c r="F52" s="284"/>
      <c r="G52" s="284"/>
      <c r="H52" s="54"/>
      <c r="I52" s="285" t="s">
        <v>54</v>
      </c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6" t="s">
        <v>55</v>
      </c>
      <c r="AH52" s="284"/>
      <c r="AI52" s="284"/>
      <c r="AJ52" s="284"/>
      <c r="AK52" s="284"/>
      <c r="AL52" s="284"/>
      <c r="AM52" s="284"/>
      <c r="AN52" s="285" t="s">
        <v>56</v>
      </c>
      <c r="AO52" s="284"/>
      <c r="AP52" s="284"/>
      <c r="AQ52" s="55" t="s">
        <v>57</v>
      </c>
      <c r="AR52" s="32"/>
      <c r="AS52" s="56" t="s">
        <v>58</v>
      </c>
      <c r="AT52" s="57" t="s">
        <v>59</v>
      </c>
      <c r="AU52" s="57" t="s">
        <v>60</v>
      </c>
      <c r="AV52" s="57" t="s">
        <v>61</v>
      </c>
      <c r="AW52" s="57" t="s">
        <v>62</v>
      </c>
      <c r="AX52" s="57" t="s">
        <v>63</v>
      </c>
      <c r="AY52" s="57" t="s">
        <v>64</v>
      </c>
      <c r="AZ52" s="57" t="s">
        <v>65</v>
      </c>
      <c r="BA52" s="57" t="s">
        <v>66</v>
      </c>
      <c r="BB52" s="57" t="s">
        <v>67</v>
      </c>
      <c r="BC52" s="57" t="s">
        <v>68</v>
      </c>
      <c r="BD52" s="58" t="s">
        <v>69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70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90">
        <f>ROUND(AG55,2)</f>
        <v>0</v>
      </c>
      <c r="AH54" s="290"/>
      <c r="AI54" s="290"/>
      <c r="AJ54" s="290"/>
      <c r="AK54" s="290"/>
      <c r="AL54" s="290"/>
      <c r="AM54" s="290"/>
      <c r="AN54" s="291">
        <f>SUM(AG54,AT54)</f>
        <v>0</v>
      </c>
      <c r="AO54" s="291"/>
      <c r="AP54" s="291"/>
      <c r="AQ54" s="64" t="s">
        <v>19</v>
      </c>
      <c r="AR54" s="60"/>
      <c r="AS54" s="65">
        <f>ROUND(AS55,2)</f>
        <v>0</v>
      </c>
      <c r="AT54" s="66">
        <f>ROUND(SUM(AV54:AW54),2)</f>
        <v>0</v>
      </c>
      <c r="AU54" s="67">
        <f>ROUND(AU55,5)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ROUND(AZ55,2)</f>
        <v>0</v>
      </c>
      <c r="BA54" s="66">
        <f>ROUND(BA55,2)</f>
        <v>0</v>
      </c>
      <c r="BB54" s="66">
        <f>ROUND(BB55,2)</f>
        <v>0</v>
      </c>
      <c r="BC54" s="66">
        <f>ROUND(BC55,2)</f>
        <v>0</v>
      </c>
      <c r="BD54" s="68">
        <f>ROUND(BD55,2)</f>
        <v>0</v>
      </c>
      <c r="BS54" s="69" t="s">
        <v>71</v>
      </c>
      <c r="BT54" s="69" t="s">
        <v>72</v>
      </c>
      <c r="BU54" s="70" t="s">
        <v>73</v>
      </c>
      <c r="BV54" s="69" t="s">
        <v>74</v>
      </c>
      <c r="BW54" s="69" t="s">
        <v>5</v>
      </c>
      <c r="BX54" s="69" t="s">
        <v>75</v>
      </c>
      <c r="CL54" s="69" t="s">
        <v>19</v>
      </c>
    </row>
    <row r="55" spans="1:91" s="6" customFormat="1" ht="16.5" customHeight="1">
      <c r="A55" s="71" t="s">
        <v>76</v>
      </c>
      <c r="B55" s="72"/>
      <c r="C55" s="73"/>
      <c r="D55" s="289" t="s">
        <v>77</v>
      </c>
      <c r="E55" s="289"/>
      <c r="F55" s="289"/>
      <c r="G55" s="289"/>
      <c r="H55" s="289"/>
      <c r="I55" s="74"/>
      <c r="J55" s="289" t="s">
        <v>78</v>
      </c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7">
        <f>'SO 101 - Komunikace a zpe...'!J30</f>
        <v>0</v>
      </c>
      <c r="AH55" s="288"/>
      <c r="AI55" s="288"/>
      <c r="AJ55" s="288"/>
      <c r="AK55" s="288"/>
      <c r="AL55" s="288"/>
      <c r="AM55" s="288"/>
      <c r="AN55" s="287">
        <f>SUM(AG55,AT55)</f>
        <v>0</v>
      </c>
      <c r="AO55" s="288"/>
      <c r="AP55" s="288"/>
      <c r="AQ55" s="75" t="s">
        <v>79</v>
      </c>
      <c r="AR55" s="72"/>
      <c r="AS55" s="76">
        <v>0</v>
      </c>
      <c r="AT55" s="77">
        <f>ROUND(SUM(AV55:AW55),2)</f>
        <v>0</v>
      </c>
      <c r="AU55" s="78">
        <f>'SO 101 - Komunikace a zpe...'!P96</f>
        <v>0</v>
      </c>
      <c r="AV55" s="77">
        <f>'SO 101 - Komunikace a zpe...'!J33</f>
        <v>0</v>
      </c>
      <c r="AW55" s="77">
        <f>'SO 101 - Komunikace a zpe...'!J34</f>
        <v>0</v>
      </c>
      <c r="AX55" s="77">
        <f>'SO 101 - Komunikace a zpe...'!J35</f>
        <v>0</v>
      </c>
      <c r="AY55" s="77">
        <f>'SO 101 - Komunikace a zpe...'!J36</f>
        <v>0</v>
      </c>
      <c r="AZ55" s="77">
        <f>'SO 101 - Komunikace a zpe...'!F33</f>
        <v>0</v>
      </c>
      <c r="BA55" s="77">
        <f>'SO 101 - Komunikace a zpe...'!F34</f>
        <v>0</v>
      </c>
      <c r="BB55" s="77">
        <f>'SO 101 - Komunikace a zpe...'!F35</f>
        <v>0</v>
      </c>
      <c r="BC55" s="77">
        <f>'SO 101 - Komunikace a zpe...'!F36</f>
        <v>0</v>
      </c>
      <c r="BD55" s="79">
        <f>'SO 101 - Komunikace a zpe...'!F37</f>
        <v>0</v>
      </c>
      <c r="BT55" s="80" t="s">
        <v>80</v>
      </c>
      <c r="BV55" s="80" t="s">
        <v>74</v>
      </c>
      <c r="BW55" s="80" t="s">
        <v>81</v>
      </c>
      <c r="BX55" s="80" t="s">
        <v>5</v>
      </c>
      <c r="CL55" s="80" t="s">
        <v>19</v>
      </c>
      <c r="CM55" s="80" t="s">
        <v>82</v>
      </c>
    </row>
    <row r="56" spans="1:91" s="1" customFormat="1" ht="30" customHeight="1">
      <c r="B56" s="32"/>
      <c r="AR56" s="32"/>
    </row>
    <row r="57" spans="1:91" s="1" customFormat="1" ht="6.95" customHeight="1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2"/>
    </row>
  </sheetData>
  <sheetProtection algorithmName="SHA-512" hashValue="5HLjt7fxjwwf2d1wtQY28dOYrn3+87uDvW8/NM0uU7V4pc8SqPeRhAAv1QwfGpAaHIivi+7eBiS+WTTLqGDkGg==" saltValue="gVdku4RAPkvxu9j5h6SGL5M3OyqGpbwt9y8uQeLsSA/cdiJzPbiL9ofDEztIwwlINitTnxJQIVH7H58LKYyKBA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101 - Komunikace a zpe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88"/>
  <sheetViews>
    <sheetView showGridLines="0" tabSelected="1" workbookViewId="0">
      <selection activeCell="X18" sqref="X1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AT2" s="17" t="s">
        <v>81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83</v>
      </c>
      <c r="L4" s="20"/>
      <c r="M4" s="81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92" t="str">
        <f>'Rekapitulace stavby'!K6</f>
        <v>Kamenné Žehrovice, rekonstrukce MK - il. Sokolská a K Rokli</v>
      </c>
      <c r="F7" s="293"/>
      <c r="G7" s="293"/>
      <c r="H7" s="293"/>
      <c r="L7" s="20"/>
    </row>
    <row r="8" spans="2:46" s="1" customFormat="1" ht="12" customHeight="1">
      <c r="B8" s="32"/>
      <c r="D8" s="27" t="s">
        <v>84</v>
      </c>
      <c r="L8" s="32"/>
    </row>
    <row r="9" spans="2:46" s="1" customFormat="1" ht="16.5" customHeight="1">
      <c r="B9" s="32"/>
      <c r="E9" s="274" t="s">
        <v>85</v>
      </c>
      <c r="F9" s="294"/>
      <c r="G9" s="294"/>
      <c r="H9" s="294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86</v>
      </c>
      <c r="I12" s="27" t="s">
        <v>23</v>
      </c>
      <c r="J12" s="49" t="str">
        <f>'Rekapitulace stavby'!AN8</f>
        <v>25. 9. 2023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87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61" t="str">
        <f>'Rekapitulace stavby'!E14</f>
        <v>Vyplň údaj</v>
      </c>
      <c r="F18" s="258"/>
      <c r="G18" s="258"/>
      <c r="H18" s="258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35</v>
      </c>
      <c r="I24" s="27" t="s">
        <v>28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2"/>
      <c r="E27" s="263" t="s">
        <v>19</v>
      </c>
      <c r="F27" s="263"/>
      <c r="G27" s="263"/>
      <c r="H27" s="263"/>
      <c r="L27" s="8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3" t="s">
        <v>38</v>
      </c>
      <c r="J30" s="63">
        <f>ROUND(J96,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2" t="s">
        <v>42</v>
      </c>
      <c r="E33" s="27" t="s">
        <v>43</v>
      </c>
      <c r="F33" s="84">
        <f>ROUND((SUM(BE96:BE487)),  2)</f>
        <v>0</v>
      </c>
      <c r="I33" s="85">
        <v>0.21</v>
      </c>
      <c r="J33" s="84">
        <f>ROUND(((SUM(BE96:BE487))*I33),  2)</f>
        <v>0</v>
      </c>
      <c r="L33" s="32"/>
    </row>
    <row r="34" spans="2:12" s="1" customFormat="1" ht="14.45" customHeight="1">
      <c r="B34" s="32"/>
      <c r="E34" s="27" t="s">
        <v>44</v>
      </c>
      <c r="F34" s="84">
        <f>ROUND((SUM(BF96:BF487)),  2)</f>
        <v>0</v>
      </c>
      <c r="I34" s="85">
        <v>0.15</v>
      </c>
      <c r="J34" s="84">
        <f>ROUND(((SUM(BF96:BF487))*I34),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4">
        <f>ROUND((SUM(BG96:BG487)),  2)</f>
        <v>0</v>
      </c>
      <c r="I35" s="85">
        <v>0.21</v>
      </c>
      <c r="J35" s="84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4">
        <f>ROUND((SUM(BH96:BH487)),  2)</f>
        <v>0</v>
      </c>
      <c r="I36" s="85">
        <v>0.15</v>
      </c>
      <c r="J36" s="84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4">
        <f>ROUND((SUM(BI96:BI487)),  2)</f>
        <v>0</v>
      </c>
      <c r="I37" s="85">
        <v>0</v>
      </c>
      <c r="J37" s="8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86"/>
      <c r="D39" s="87" t="s">
        <v>48</v>
      </c>
      <c r="E39" s="54"/>
      <c r="F39" s="54"/>
      <c r="G39" s="88" t="s">
        <v>49</v>
      </c>
      <c r="H39" s="89" t="s">
        <v>50</v>
      </c>
      <c r="I39" s="54"/>
      <c r="J39" s="90">
        <f>SUM(J30:J37)</f>
        <v>0</v>
      </c>
      <c r="K39" s="91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88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292" t="str">
        <f>E7</f>
        <v>Kamenné Žehrovice, rekonstrukce MK - il. Sokolská a K Rokli</v>
      </c>
      <c r="F48" s="293"/>
      <c r="G48" s="293"/>
      <c r="H48" s="293"/>
      <c r="L48" s="32"/>
    </row>
    <row r="49" spans="2:47" s="1" customFormat="1" ht="12" customHeight="1">
      <c r="B49" s="32"/>
      <c r="C49" s="27" t="s">
        <v>84</v>
      </c>
      <c r="L49" s="32"/>
    </row>
    <row r="50" spans="2:47" s="1" customFormat="1" ht="16.5" customHeight="1">
      <c r="B50" s="32"/>
      <c r="E50" s="274" t="str">
        <f>E9</f>
        <v>SO 101 - Komunikace a zpevněné plochy</v>
      </c>
      <c r="F50" s="294"/>
      <c r="G50" s="294"/>
      <c r="H50" s="294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Pavlíkov</v>
      </c>
      <c r="I52" s="27" t="s">
        <v>23</v>
      </c>
      <c r="J52" s="49" t="str">
        <f>IF(J12="","",J12)</f>
        <v>25. 9. 2023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25</v>
      </c>
      <c r="F54" s="25" t="str">
        <f>E15</f>
        <v>Radek Janatka</v>
      </c>
      <c r="I54" s="27" t="s">
        <v>31</v>
      </c>
      <c r="J54" s="30" t="str">
        <f>E21</f>
        <v>PFProjekt s.r.o.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Jaroslav Kudláček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2" t="s">
        <v>89</v>
      </c>
      <c r="D57" s="86"/>
      <c r="E57" s="86"/>
      <c r="F57" s="86"/>
      <c r="G57" s="86"/>
      <c r="H57" s="86"/>
      <c r="I57" s="86"/>
      <c r="J57" s="93" t="s">
        <v>90</v>
      </c>
      <c r="K57" s="86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4" t="s">
        <v>70</v>
      </c>
      <c r="J59" s="63">
        <f>J96</f>
        <v>0</v>
      </c>
      <c r="L59" s="32"/>
      <c r="AU59" s="17" t="s">
        <v>91</v>
      </c>
    </row>
    <row r="60" spans="2:47" s="8" customFormat="1" ht="24.95" customHeight="1">
      <c r="B60" s="95"/>
      <c r="D60" s="96" t="s">
        <v>92</v>
      </c>
      <c r="E60" s="97"/>
      <c r="F60" s="97"/>
      <c r="G60" s="97"/>
      <c r="H60" s="97"/>
      <c r="I60" s="97"/>
      <c r="J60" s="98">
        <f>J97</f>
        <v>0</v>
      </c>
      <c r="L60" s="95"/>
    </row>
    <row r="61" spans="2:47" s="9" customFormat="1" ht="19.899999999999999" customHeight="1">
      <c r="B61" s="99"/>
      <c r="D61" s="100" t="s">
        <v>93</v>
      </c>
      <c r="E61" s="101"/>
      <c r="F61" s="101"/>
      <c r="G61" s="101"/>
      <c r="H61" s="101"/>
      <c r="I61" s="101"/>
      <c r="J61" s="102">
        <f>J98</f>
        <v>0</v>
      </c>
      <c r="L61" s="99"/>
    </row>
    <row r="62" spans="2:47" s="9" customFormat="1" ht="19.899999999999999" customHeight="1">
      <c r="B62" s="99"/>
      <c r="D62" s="100" t="s">
        <v>94</v>
      </c>
      <c r="E62" s="101"/>
      <c r="F62" s="101"/>
      <c r="G62" s="101"/>
      <c r="H62" s="101"/>
      <c r="I62" s="101"/>
      <c r="J62" s="102">
        <f>J228</f>
        <v>0</v>
      </c>
      <c r="L62" s="99"/>
    </row>
    <row r="63" spans="2:47" s="9" customFormat="1" ht="19.899999999999999" customHeight="1">
      <c r="B63" s="99"/>
      <c r="D63" s="100" t="s">
        <v>95</v>
      </c>
      <c r="E63" s="101"/>
      <c r="F63" s="101"/>
      <c r="G63" s="101"/>
      <c r="H63" s="101"/>
      <c r="I63" s="101"/>
      <c r="J63" s="102">
        <f>J239</f>
        <v>0</v>
      </c>
      <c r="L63" s="99"/>
    </row>
    <row r="64" spans="2:47" s="9" customFormat="1" ht="19.899999999999999" customHeight="1">
      <c r="B64" s="99"/>
      <c r="D64" s="100" t="s">
        <v>96</v>
      </c>
      <c r="E64" s="101"/>
      <c r="F64" s="101"/>
      <c r="G64" s="101"/>
      <c r="H64" s="101"/>
      <c r="I64" s="101"/>
      <c r="J64" s="102">
        <f>J244</f>
        <v>0</v>
      </c>
      <c r="L64" s="99"/>
    </row>
    <row r="65" spans="2:12" s="9" customFormat="1" ht="19.899999999999999" customHeight="1">
      <c r="B65" s="99"/>
      <c r="D65" s="100" t="s">
        <v>97</v>
      </c>
      <c r="E65" s="101"/>
      <c r="F65" s="101"/>
      <c r="G65" s="101"/>
      <c r="H65" s="101"/>
      <c r="I65" s="101"/>
      <c r="J65" s="102">
        <f>J319</f>
        <v>0</v>
      </c>
      <c r="L65" s="99"/>
    </row>
    <row r="66" spans="2:12" s="9" customFormat="1" ht="19.899999999999999" customHeight="1">
      <c r="B66" s="99"/>
      <c r="D66" s="100" t="s">
        <v>98</v>
      </c>
      <c r="E66" s="101"/>
      <c r="F66" s="101"/>
      <c r="G66" s="101"/>
      <c r="H66" s="101"/>
      <c r="I66" s="101"/>
      <c r="J66" s="102">
        <f>J335</f>
        <v>0</v>
      </c>
      <c r="L66" s="99"/>
    </row>
    <row r="67" spans="2:12" s="9" customFormat="1" ht="19.899999999999999" customHeight="1">
      <c r="B67" s="99"/>
      <c r="D67" s="100" t="s">
        <v>99</v>
      </c>
      <c r="E67" s="101"/>
      <c r="F67" s="101"/>
      <c r="G67" s="101"/>
      <c r="H67" s="101"/>
      <c r="I67" s="101"/>
      <c r="J67" s="102">
        <f>J410</f>
        <v>0</v>
      </c>
      <c r="L67" s="99"/>
    </row>
    <row r="68" spans="2:12" s="9" customFormat="1" ht="19.899999999999999" customHeight="1">
      <c r="B68" s="99"/>
      <c r="D68" s="100" t="s">
        <v>100</v>
      </c>
      <c r="E68" s="101"/>
      <c r="F68" s="101"/>
      <c r="G68" s="101"/>
      <c r="H68" s="101"/>
      <c r="I68" s="101"/>
      <c r="J68" s="102">
        <f>J443</f>
        <v>0</v>
      </c>
      <c r="L68" s="99"/>
    </row>
    <row r="69" spans="2:12" s="8" customFormat="1" ht="24.95" customHeight="1">
      <c r="B69" s="95"/>
      <c r="D69" s="96" t="s">
        <v>101</v>
      </c>
      <c r="E69" s="97"/>
      <c r="F69" s="97"/>
      <c r="G69" s="97"/>
      <c r="H69" s="97"/>
      <c r="I69" s="97"/>
      <c r="J69" s="98">
        <f>J446</f>
        <v>0</v>
      </c>
      <c r="L69" s="95"/>
    </row>
    <row r="70" spans="2:12" s="9" customFormat="1" ht="19.899999999999999" customHeight="1">
      <c r="B70" s="99"/>
      <c r="D70" s="100" t="s">
        <v>102</v>
      </c>
      <c r="E70" s="101"/>
      <c r="F70" s="101"/>
      <c r="G70" s="101"/>
      <c r="H70" s="101"/>
      <c r="I70" s="101"/>
      <c r="J70" s="102">
        <f>J447</f>
        <v>0</v>
      </c>
      <c r="L70" s="99"/>
    </row>
    <row r="71" spans="2:12" s="9" customFormat="1" ht="19.899999999999999" customHeight="1">
      <c r="B71" s="99"/>
      <c r="D71" s="100" t="s">
        <v>103</v>
      </c>
      <c r="E71" s="101"/>
      <c r="F71" s="101"/>
      <c r="G71" s="101"/>
      <c r="H71" s="101"/>
      <c r="I71" s="101"/>
      <c r="J71" s="102">
        <f>J456</f>
        <v>0</v>
      </c>
      <c r="L71" s="99"/>
    </row>
    <row r="72" spans="2:12" s="8" customFormat="1" ht="24.95" customHeight="1">
      <c r="B72" s="95"/>
      <c r="D72" s="96" t="s">
        <v>104</v>
      </c>
      <c r="E72" s="97"/>
      <c r="F72" s="97"/>
      <c r="G72" s="97"/>
      <c r="H72" s="97"/>
      <c r="I72" s="97"/>
      <c r="J72" s="98">
        <f>J461</f>
        <v>0</v>
      </c>
      <c r="L72" s="95"/>
    </row>
    <row r="73" spans="2:12" s="8" customFormat="1" ht="24.95" customHeight="1">
      <c r="B73" s="95"/>
      <c r="D73" s="96" t="s">
        <v>105</v>
      </c>
      <c r="E73" s="97"/>
      <c r="F73" s="97"/>
      <c r="G73" s="97"/>
      <c r="H73" s="97"/>
      <c r="I73" s="97"/>
      <c r="J73" s="98">
        <f>J464</f>
        <v>0</v>
      </c>
      <c r="L73" s="95"/>
    </row>
    <row r="74" spans="2:12" s="9" customFormat="1" ht="19.899999999999999" customHeight="1">
      <c r="B74" s="99"/>
      <c r="D74" s="100" t="s">
        <v>106</v>
      </c>
      <c r="E74" s="101"/>
      <c r="F74" s="101"/>
      <c r="G74" s="101"/>
      <c r="H74" s="101"/>
      <c r="I74" s="101"/>
      <c r="J74" s="102">
        <f>J465</f>
        <v>0</v>
      </c>
      <c r="L74" s="99"/>
    </row>
    <row r="75" spans="2:12" s="9" customFormat="1" ht="19.899999999999999" customHeight="1">
      <c r="B75" s="99"/>
      <c r="D75" s="100" t="s">
        <v>107</v>
      </c>
      <c r="E75" s="101"/>
      <c r="F75" s="101"/>
      <c r="G75" s="101"/>
      <c r="H75" s="101"/>
      <c r="I75" s="101"/>
      <c r="J75" s="102">
        <f>J478</f>
        <v>0</v>
      </c>
      <c r="L75" s="99"/>
    </row>
    <row r="76" spans="2:12" s="9" customFormat="1" ht="19.899999999999999" customHeight="1">
      <c r="B76" s="99"/>
      <c r="D76" s="100" t="s">
        <v>108</v>
      </c>
      <c r="E76" s="101"/>
      <c r="F76" s="101"/>
      <c r="G76" s="101"/>
      <c r="H76" s="101"/>
      <c r="I76" s="101"/>
      <c r="J76" s="102">
        <f>J486</f>
        <v>0</v>
      </c>
      <c r="L76" s="99"/>
    </row>
    <row r="77" spans="2:12" s="1" customFormat="1" ht="21.75" customHeight="1">
      <c r="B77" s="32"/>
      <c r="L77" s="32"/>
    </row>
    <row r="78" spans="2:12" s="1" customFormat="1" ht="6.95" customHeight="1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32"/>
    </row>
    <row r="82" spans="2:63" s="1" customFormat="1" ht="6.95" customHeight="1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32"/>
    </row>
    <row r="83" spans="2:63" s="1" customFormat="1" ht="24.95" customHeight="1">
      <c r="B83" s="32"/>
      <c r="C83" s="21" t="s">
        <v>109</v>
      </c>
      <c r="L83" s="32"/>
    </row>
    <row r="84" spans="2:63" s="1" customFormat="1" ht="6.95" customHeight="1">
      <c r="B84" s="32"/>
      <c r="L84" s="32"/>
    </row>
    <row r="85" spans="2:63" s="1" customFormat="1" ht="12" customHeight="1">
      <c r="B85" s="32"/>
      <c r="C85" s="27" t="s">
        <v>16</v>
      </c>
      <c r="L85" s="32"/>
    </row>
    <row r="86" spans="2:63" s="1" customFormat="1" ht="16.5" customHeight="1">
      <c r="B86" s="32"/>
      <c r="E86" s="292" t="str">
        <f>E7</f>
        <v>Kamenné Žehrovice, rekonstrukce MK - il. Sokolská a K Rokli</v>
      </c>
      <c r="F86" s="293"/>
      <c r="G86" s="293"/>
      <c r="H86" s="293"/>
      <c r="L86" s="32"/>
    </row>
    <row r="87" spans="2:63" s="1" customFormat="1" ht="12" customHeight="1">
      <c r="B87" s="32"/>
      <c r="C87" s="27" t="s">
        <v>84</v>
      </c>
      <c r="L87" s="32"/>
    </row>
    <row r="88" spans="2:63" s="1" customFormat="1" ht="16.5" customHeight="1">
      <c r="B88" s="32"/>
      <c r="E88" s="274" t="str">
        <f>E9</f>
        <v>SO 101 - Komunikace a zpevněné plochy</v>
      </c>
      <c r="F88" s="294"/>
      <c r="G88" s="294"/>
      <c r="H88" s="294"/>
      <c r="L88" s="32"/>
    </row>
    <row r="89" spans="2:63" s="1" customFormat="1" ht="6.95" customHeight="1">
      <c r="B89" s="32"/>
      <c r="L89" s="32"/>
    </row>
    <row r="90" spans="2:63" s="1" customFormat="1" ht="12" customHeight="1">
      <c r="B90" s="32"/>
      <c r="C90" s="27" t="s">
        <v>21</v>
      </c>
      <c r="F90" s="25" t="str">
        <f>F12</f>
        <v>Pavlíkov</v>
      </c>
      <c r="I90" s="27" t="s">
        <v>23</v>
      </c>
      <c r="J90" s="49" t="str">
        <f>IF(J12="","",J12)</f>
        <v>25. 9. 2023</v>
      </c>
      <c r="L90" s="32"/>
    </row>
    <row r="91" spans="2:63" s="1" customFormat="1" ht="6.95" customHeight="1">
      <c r="B91" s="32"/>
      <c r="L91" s="32"/>
    </row>
    <row r="92" spans="2:63" s="1" customFormat="1" ht="15.2" customHeight="1">
      <c r="B92" s="32"/>
      <c r="C92" s="27" t="s">
        <v>25</v>
      </c>
      <c r="F92" s="25" t="str">
        <f>E15</f>
        <v>Radek Janatka</v>
      </c>
      <c r="I92" s="27" t="s">
        <v>31</v>
      </c>
      <c r="J92" s="30" t="str">
        <f>E21</f>
        <v>PFProjekt s.r.o.</v>
      </c>
      <c r="L92" s="32"/>
    </row>
    <row r="93" spans="2:63" s="1" customFormat="1" ht="15.2" customHeight="1">
      <c r="B93" s="32"/>
      <c r="C93" s="27" t="s">
        <v>29</v>
      </c>
      <c r="F93" s="25" t="str">
        <f>IF(E18="","",E18)</f>
        <v>Vyplň údaj</v>
      </c>
      <c r="I93" s="27" t="s">
        <v>34</v>
      </c>
      <c r="J93" s="30" t="str">
        <f>E24</f>
        <v>Jaroslav Kudláček</v>
      </c>
      <c r="L93" s="32"/>
    </row>
    <row r="94" spans="2:63" s="1" customFormat="1" ht="10.35" customHeight="1">
      <c r="B94" s="32"/>
      <c r="L94" s="32"/>
    </row>
    <row r="95" spans="2:63" s="10" customFormat="1" ht="29.25" customHeight="1">
      <c r="B95" s="103"/>
      <c r="C95" s="104" t="s">
        <v>110</v>
      </c>
      <c r="D95" s="105" t="s">
        <v>57</v>
      </c>
      <c r="E95" s="105" t="s">
        <v>53</v>
      </c>
      <c r="F95" s="105" t="s">
        <v>54</v>
      </c>
      <c r="G95" s="105" t="s">
        <v>111</v>
      </c>
      <c r="H95" s="105" t="s">
        <v>112</v>
      </c>
      <c r="I95" s="105" t="s">
        <v>113</v>
      </c>
      <c r="J95" s="105" t="s">
        <v>90</v>
      </c>
      <c r="K95" s="106" t="s">
        <v>114</v>
      </c>
      <c r="L95" s="103"/>
      <c r="M95" s="56" t="s">
        <v>19</v>
      </c>
      <c r="N95" s="57" t="s">
        <v>42</v>
      </c>
      <c r="O95" s="57" t="s">
        <v>115</v>
      </c>
      <c r="P95" s="57" t="s">
        <v>116</v>
      </c>
      <c r="Q95" s="57" t="s">
        <v>117</v>
      </c>
      <c r="R95" s="57" t="s">
        <v>118</v>
      </c>
      <c r="S95" s="57" t="s">
        <v>119</v>
      </c>
      <c r="T95" s="58" t="s">
        <v>120</v>
      </c>
    </row>
    <row r="96" spans="2:63" s="1" customFormat="1" ht="22.9" customHeight="1">
      <c r="B96" s="32"/>
      <c r="C96" s="61" t="s">
        <v>121</v>
      </c>
      <c r="J96" s="107">
        <f>BK96</f>
        <v>0</v>
      </c>
      <c r="L96" s="32"/>
      <c r="M96" s="59"/>
      <c r="N96" s="50"/>
      <c r="O96" s="50"/>
      <c r="P96" s="108">
        <f>P97+P446+P461+P464</f>
        <v>0</v>
      </c>
      <c r="Q96" s="50"/>
      <c r="R96" s="108">
        <f>R97+R446+R461+R464</f>
        <v>960.31961750000005</v>
      </c>
      <c r="S96" s="50"/>
      <c r="T96" s="109">
        <f>T97+T446+T461+T464</f>
        <v>2139.1790000000001</v>
      </c>
      <c r="AT96" s="17" t="s">
        <v>71</v>
      </c>
      <c r="AU96" s="17" t="s">
        <v>91</v>
      </c>
      <c r="BK96" s="110">
        <f>BK97+BK446+BK461+BK464</f>
        <v>0</v>
      </c>
    </row>
    <row r="97" spans="2:65" s="11" customFormat="1" ht="25.9" customHeight="1">
      <c r="B97" s="111"/>
      <c r="D97" s="112" t="s">
        <v>71</v>
      </c>
      <c r="E97" s="113" t="s">
        <v>122</v>
      </c>
      <c r="F97" s="113" t="s">
        <v>123</v>
      </c>
      <c r="I97" s="114"/>
      <c r="J97" s="115">
        <f>BK97</f>
        <v>0</v>
      </c>
      <c r="L97" s="111"/>
      <c r="M97" s="116"/>
      <c r="P97" s="117">
        <f>P98+P228+P239+P244+P319+P335+P410+P443</f>
        <v>0</v>
      </c>
      <c r="R97" s="117">
        <f>R98+R228+R239+R244+R319+R335+R410+R443</f>
        <v>960.20185820000006</v>
      </c>
      <c r="T97" s="118">
        <f>T98+T228+T239+T244+T319+T335+T410+T443</f>
        <v>2139.1790000000001</v>
      </c>
      <c r="AR97" s="112" t="s">
        <v>80</v>
      </c>
      <c r="AT97" s="119" t="s">
        <v>71</v>
      </c>
      <c r="AU97" s="119" t="s">
        <v>72</v>
      </c>
      <c r="AY97" s="112" t="s">
        <v>124</v>
      </c>
      <c r="BK97" s="120">
        <f>BK98+BK228+BK239+BK244+BK319+BK335+BK410+BK443</f>
        <v>0</v>
      </c>
    </row>
    <row r="98" spans="2:65" s="11" customFormat="1" ht="22.9" customHeight="1">
      <c r="B98" s="111"/>
      <c r="D98" s="112" t="s">
        <v>71</v>
      </c>
      <c r="E98" s="121" t="s">
        <v>80</v>
      </c>
      <c r="F98" s="121" t="s">
        <v>125</v>
      </c>
      <c r="I98" s="114"/>
      <c r="J98" s="122">
        <f>BK98</f>
        <v>0</v>
      </c>
      <c r="L98" s="111"/>
      <c r="M98" s="116"/>
      <c r="P98" s="117">
        <f>SUM(P99:P227)</f>
        <v>0</v>
      </c>
      <c r="R98" s="117">
        <f>SUM(R99:R227)</f>
        <v>129.66464999999999</v>
      </c>
      <c r="T98" s="118">
        <f>SUM(T99:T227)</f>
        <v>2103.0149999999999</v>
      </c>
      <c r="AR98" s="112" t="s">
        <v>80</v>
      </c>
      <c r="AT98" s="119" t="s">
        <v>71</v>
      </c>
      <c r="AU98" s="119" t="s">
        <v>80</v>
      </c>
      <c r="AY98" s="112" t="s">
        <v>124</v>
      </c>
      <c r="BK98" s="120">
        <f>SUM(BK99:BK227)</f>
        <v>0</v>
      </c>
    </row>
    <row r="99" spans="2:65" s="1" customFormat="1" ht="24.2" customHeight="1">
      <c r="B99" s="32"/>
      <c r="C99" s="123" t="s">
        <v>80</v>
      </c>
      <c r="D99" s="123" t="s">
        <v>126</v>
      </c>
      <c r="E99" s="124" t="s">
        <v>127</v>
      </c>
      <c r="F99" s="125" t="s">
        <v>128</v>
      </c>
      <c r="G99" s="126" t="s">
        <v>129</v>
      </c>
      <c r="H99" s="127">
        <v>25</v>
      </c>
      <c r="I99" s="128"/>
      <c r="J99" s="129">
        <f>ROUND(I99*H99,2)</f>
        <v>0</v>
      </c>
      <c r="K99" s="125" t="s">
        <v>130</v>
      </c>
      <c r="L99" s="32"/>
      <c r="M99" s="130" t="s">
        <v>19</v>
      </c>
      <c r="N99" s="131" t="s">
        <v>43</v>
      </c>
      <c r="P99" s="132">
        <f>O99*H99</f>
        <v>0</v>
      </c>
      <c r="Q99" s="132">
        <v>0</v>
      </c>
      <c r="R99" s="132">
        <f>Q99*H99</f>
        <v>0</v>
      </c>
      <c r="S99" s="132">
        <v>0</v>
      </c>
      <c r="T99" s="133">
        <f>S99*H99</f>
        <v>0</v>
      </c>
      <c r="AR99" s="134" t="s">
        <v>131</v>
      </c>
      <c r="AT99" s="134" t="s">
        <v>126</v>
      </c>
      <c r="AU99" s="134" t="s">
        <v>82</v>
      </c>
      <c r="AY99" s="17" t="s">
        <v>124</v>
      </c>
      <c r="BE99" s="135">
        <f>IF(N99="základní",J99,0)</f>
        <v>0</v>
      </c>
      <c r="BF99" s="135">
        <f>IF(N99="snížená",J99,0)</f>
        <v>0</v>
      </c>
      <c r="BG99" s="135">
        <f>IF(N99="zákl. přenesená",J99,0)</f>
        <v>0</v>
      </c>
      <c r="BH99" s="135">
        <f>IF(N99="sníž. přenesená",J99,0)</f>
        <v>0</v>
      </c>
      <c r="BI99" s="135">
        <f>IF(N99="nulová",J99,0)</f>
        <v>0</v>
      </c>
      <c r="BJ99" s="17" t="s">
        <v>80</v>
      </c>
      <c r="BK99" s="135">
        <f>ROUND(I99*H99,2)</f>
        <v>0</v>
      </c>
      <c r="BL99" s="17" t="s">
        <v>131</v>
      </c>
      <c r="BM99" s="134" t="s">
        <v>132</v>
      </c>
    </row>
    <row r="100" spans="2:65" s="1" customFormat="1" ht="11.25">
      <c r="B100" s="32"/>
      <c r="D100" s="136" t="s">
        <v>133</v>
      </c>
      <c r="F100" s="137" t="s">
        <v>134</v>
      </c>
      <c r="I100" s="138"/>
      <c r="L100" s="32"/>
      <c r="M100" s="139"/>
      <c r="T100" s="53"/>
      <c r="AT100" s="17" t="s">
        <v>133</v>
      </c>
      <c r="AU100" s="17" t="s">
        <v>82</v>
      </c>
    </row>
    <row r="101" spans="2:65" s="1" customFormat="1" ht="24.2" customHeight="1">
      <c r="B101" s="32"/>
      <c r="C101" s="123" t="s">
        <v>82</v>
      </c>
      <c r="D101" s="123" t="s">
        <v>126</v>
      </c>
      <c r="E101" s="124" t="s">
        <v>135</v>
      </c>
      <c r="F101" s="125" t="s">
        <v>136</v>
      </c>
      <c r="G101" s="126" t="s">
        <v>137</v>
      </c>
      <c r="H101" s="127">
        <v>2</v>
      </c>
      <c r="I101" s="128"/>
      <c r="J101" s="129">
        <f>ROUND(I101*H101,2)</f>
        <v>0</v>
      </c>
      <c r="K101" s="125" t="s">
        <v>130</v>
      </c>
      <c r="L101" s="32"/>
      <c r="M101" s="130" t="s">
        <v>19</v>
      </c>
      <c r="N101" s="131" t="s">
        <v>43</v>
      </c>
      <c r="P101" s="132">
        <f>O101*H101</f>
        <v>0</v>
      </c>
      <c r="Q101" s="132">
        <v>0</v>
      </c>
      <c r="R101" s="132">
        <f>Q101*H101</f>
        <v>0</v>
      </c>
      <c r="S101" s="132">
        <v>0</v>
      </c>
      <c r="T101" s="133">
        <f>S101*H101</f>
        <v>0</v>
      </c>
      <c r="AR101" s="134" t="s">
        <v>131</v>
      </c>
      <c r="AT101" s="134" t="s">
        <v>126</v>
      </c>
      <c r="AU101" s="134" t="s">
        <v>82</v>
      </c>
      <c r="AY101" s="17" t="s">
        <v>124</v>
      </c>
      <c r="BE101" s="135">
        <f>IF(N101="základní",J101,0)</f>
        <v>0</v>
      </c>
      <c r="BF101" s="135">
        <f>IF(N101="snížená",J101,0)</f>
        <v>0</v>
      </c>
      <c r="BG101" s="135">
        <f>IF(N101="zákl. přenesená",J101,0)</f>
        <v>0</v>
      </c>
      <c r="BH101" s="135">
        <f>IF(N101="sníž. přenesená",J101,0)</f>
        <v>0</v>
      </c>
      <c r="BI101" s="135">
        <f>IF(N101="nulová",J101,0)</f>
        <v>0</v>
      </c>
      <c r="BJ101" s="17" t="s">
        <v>80</v>
      </c>
      <c r="BK101" s="135">
        <f>ROUND(I101*H101,2)</f>
        <v>0</v>
      </c>
      <c r="BL101" s="17" t="s">
        <v>131</v>
      </c>
      <c r="BM101" s="134" t="s">
        <v>138</v>
      </c>
    </row>
    <row r="102" spans="2:65" s="1" customFormat="1" ht="11.25">
      <c r="B102" s="32"/>
      <c r="D102" s="136" t="s">
        <v>133</v>
      </c>
      <c r="F102" s="137" t="s">
        <v>139</v>
      </c>
      <c r="I102" s="138"/>
      <c r="L102" s="32"/>
      <c r="M102" s="139"/>
      <c r="T102" s="53"/>
      <c r="AT102" s="17" t="s">
        <v>133</v>
      </c>
      <c r="AU102" s="17" t="s">
        <v>82</v>
      </c>
    </row>
    <row r="103" spans="2:65" s="1" customFormat="1" ht="16.5" customHeight="1">
      <c r="B103" s="32"/>
      <c r="C103" s="123" t="s">
        <v>140</v>
      </c>
      <c r="D103" s="123" t="s">
        <v>126</v>
      </c>
      <c r="E103" s="124" t="s">
        <v>141</v>
      </c>
      <c r="F103" s="125" t="s">
        <v>142</v>
      </c>
      <c r="G103" s="126" t="s">
        <v>137</v>
      </c>
      <c r="H103" s="127">
        <v>2</v>
      </c>
      <c r="I103" s="128"/>
      <c r="J103" s="129">
        <f>ROUND(I103*H103,2)</f>
        <v>0</v>
      </c>
      <c r="K103" s="125" t="s">
        <v>130</v>
      </c>
      <c r="L103" s="32"/>
      <c r="M103" s="130" t="s">
        <v>19</v>
      </c>
      <c r="N103" s="131" t="s">
        <v>43</v>
      </c>
      <c r="P103" s="132">
        <f>O103*H103</f>
        <v>0</v>
      </c>
      <c r="Q103" s="132">
        <v>0</v>
      </c>
      <c r="R103" s="132">
        <f>Q103*H103</f>
        <v>0</v>
      </c>
      <c r="S103" s="132">
        <v>0</v>
      </c>
      <c r="T103" s="133">
        <f>S103*H103</f>
        <v>0</v>
      </c>
      <c r="AR103" s="134" t="s">
        <v>131</v>
      </c>
      <c r="AT103" s="134" t="s">
        <v>126</v>
      </c>
      <c r="AU103" s="134" t="s">
        <v>82</v>
      </c>
      <c r="AY103" s="17" t="s">
        <v>124</v>
      </c>
      <c r="BE103" s="135">
        <f>IF(N103="základní",J103,0)</f>
        <v>0</v>
      </c>
      <c r="BF103" s="135">
        <f>IF(N103="snížená",J103,0)</f>
        <v>0</v>
      </c>
      <c r="BG103" s="135">
        <f>IF(N103="zákl. přenesená",J103,0)</f>
        <v>0</v>
      </c>
      <c r="BH103" s="135">
        <f>IF(N103="sníž. přenesená",J103,0)</f>
        <v>0</v>
      </c>
      <c r="BI103" s="135">
        <f>IF(N103="nulová",J103,0)</f>
        <v>0</v>
      </c>
      <c r="BJ103" s="17" t="s">
        <v>80</v>
      </c>
      <c r="BK103" s="135">
        <f>ROUND(I103*H103,2)</f>
        <v>0</v>
      </c>
      <c r="BL103" s="17" t="s">
        <v>131</v>
      </c>
      <c r="BM103" s="134" t="s">
        <v>143</v>
      </c>
    </row>
    <row r="104" spans="2:65" s="1" customFormat="1" ht="11.25">
      <c r="B104" s="32"/>
      <c r="D104" s="136" t="s">
        <v>133</v>
      </c>
      <c r="F104" s="137" t="s">
        <v>144</v>
      </c>
      <c r="I104" s="138"/>
      <c r="L104" s="32"/>
      <c r="M104" s="139"/>
      <c r="T104" s="53"/>
      <c r="AT104" s="17" t="s">
        <v>133</v>
      </c>
      <c r="AU104" s="17" t="s">
        <v>82</v>
      </c>
    </row>
    <row r="105" spans="2:65" s="1" customFormat="1" ht="37.9" customHeight="1">
      <c r="B105" s="32"/>
      <c r="C105" s="123" t="s">
        <v>131</v>
      </c>
      <c r="D105" s="123" t="s">
        <v>126</v>
      </c>
      <c r="E105" s="124" t="s">
        <v>145</v>
      </c>
      <c r="F105" s="125" t="s">
        <v>146</v>
      </c>
      <c r="G105" s="126" t="s">
        <v>129</v>
      </c>
      <c r="H105" s="127">
        <v>615</v>
      </c>
      <c r="I105" s="128"/>
      <c r="J105" s="129">
        <f>ROUND(I105*H105,2)</f>
        <v>0</v>
      </c>
      <c r="K105" s="125" t="s">
        <v>130</v>
      </c>
      <c r="L105" s="32"/>
      <c r="M105" s="130" t="s">
        <v>19</v>
      </c>
      <c r="N105" s="131" t="s">
        <v>43</v>
      </c>
      <c r="P105" s="132">
        <f>O105*H105</f>
        <v>0</v>
      </c>
      <c r="Q105" s="132">
        <v>0</v>
      </c>
      <c r="R105" s="132">
        <f>Q105*H105</f>
        <v>0</v>
      </c>
      <c r="S105" s="132">
        <v>0.26</v>
      </c>
      <c r="T105" s="133">
        <f>S105*H105</f>
        <v>159.9</v>
      </c>
      <c r="AR105" s="134" t="s">
        <v>131</v>
      </c>
      <c r="AT105" s="134" t="s">
        <v>126</v>
      </c>
      <c r="AU105" s="134" t="s">
        <v>82</v>
      </c>
      <c r="AY105" s="17" t="s">
        <v>124</v>
      </c>
      <c r="BE105" s="135">
        <f>IF(N105="základní",J105,0)</f>
        <v>0</v>
      </c>
      <c r="BF105" s="135">
        <f>IF(N105="snížená",J105,0)</f>
        <v>0</v>
      </c>
      <c r="BG105" s="135">
        <f>IF(N105="zákl. přenesená",J105,0)</f>
        <v>0</v>
      </c>
      <c r="BH105" s="135">
        <f>IF(N105="sníž. přenesená",J105,0)</f>
        <v>0</v>
      </c>
      <c r="BI105" s="135">
        <f>IF(N105="nulová",J105,0)</f>
        <v>0</v>
      </c>
      <c r="BJ105" s="17" t="s">
        <v>80</v>
      </c>
      <c r="BK105" s="135">
        <f>ROUND(I105*H105,2)</f>
        <v>0</v>
      </c>
      <c r="BL105" s="17" t="s">
        <v>131</v>
      </c>
      <c r="BM105" s="134" t="s">
        <v>147</v>
      </c>
    </row>
    <row r="106" spans="2:65" s="1" customFormat="1" ht="11.25">
      <c r="B106" s="32"/>
      <c r="D106" s="136" t="s">
        <v>133</v>
      </c>
      <c r="F106" s="137" t="s">
        <v>148</v>
      </c>
      <c r="I106" s="138"/>
      <c r="L106" s="32"/>
      <c r="M106" s="139"/>
      <c r="T106" s="53"/>
      <c r="AT106" s="17" t="s">
        <v>133</v>
      </c>
      <c r="AU106" s="17" t="s">
        <v>82</v>
      </c>
    </row>
    <row r="107" spans="2:65" s="12" customFormat="1" ht="11.25">
      <c r="B107" s="140"/>
      <c r="D107" s="141" t="s">
        <v>149</v>
      </c>
      <c r="E107" s="142" t="s">
        <v>19</v>
      </c>
      <c r="F107" s="143" t="s">
        <v>150</v>
      </c>
      <c r="H107" s="142" t="s">
        <v>19</v>
      </c>
      <c r="I107" s="144"/>
      <c r="L107" s="140"/>
      <c r="M107" s="145"/>
      <c r="T107" s="146"/>
      <c r="AT107" s="142" t="s">
        <v>149</v>
      </c>
      <c r="AU107" s="142" t="s">
        <v>82</v>
      </c>
      <c r="AV107" s="12" t="s">
        <v>80</v>
      </c>
      <c r="AW107" s="12" t="s">
        <v>33</v>
      </c>
      <c r="AX107" s="12" t="s">
        <v>72</v>
      </c>
      <c r="AY107" s="142" t="s">
        <v>124</v>
      </c>
    </row>
    <row r="108" spans="2:65" s="13" customFormat="1" ht="11.25">
      <c r="B108" s="147"/>
      <c r="D108" s="141" t="s">
        <v>149</v>
      </c>
      <c r="E108" s="148" t="s">
        <v>19</v>
      </c>
      <c r="F108" s="149" t="s">
        <v>151</v>
      </c>
      <c r="H108" s="150">
        <v>615</v>
      </c>
      <c r="I108" s="151"/>
      <c r="L108" s="147"/>
      <c r="M108" s="152"/>
      <c r="T108" s="153"/>
      <c r="AT108" s="148" t="s">
        <v>149</v>
      </c>
      <c r="AU108" s="148" t="s">
        <v>82</v>
      </c>
      <c r="AV108" s="13" t="s">
        <v>82</v>
      </c>
      <c r="AW108" s="13" t="s">
        <v>33</v>
      </c>
      <c r="AX108" s="13" t="s">
        <v>80</v>
      </c>
      <c r="AY108" s="148" t="s">
        <v>124</v>
      </c>
    </row>
    <row r="109" spans="2:65" s="1" customFormat="1" ht="37.9" customHeight="1">
      <c r="B109" s="32"/>
      <c r="C109" s="123" t="s">
        <v>152</v>
      </c>
      <c r="D109" s="123" t="s">
        <v>126</v>
      </c>
      <c r="E109" s="124" t="s">
        <v>153</v>
      </c>
      <c r="F109" s="125" t="s">
        <v>154</v>
      </c>
      <c r="G109" s="126" t="s">
        <v>129</v>
      </c>
      <c r="H109" s="127">
        <v>183</v>
      </c>
      <c r="I109" s="128"/>
      <c r="J109" s="129">
        <f>ROUND(I109*H109,2)</f>
        <v>0</v>
      </c>
      <c r="K109" s="125" t="s">
        <v>130</v>
      </c>
      <c r="L109" s="32"/>
      <c r="M109" s="130" t="s">
        <v>19</v>
      </c>
      <c r="N109" s="131" t="s">
        <v>43</v>
      </c>
      <c r="P109" s="132">
        <f>O109*H109</f>
        <v>0</v>
      </c>
      <c r="Q109" s="132">
        <v>0</v>
      </c>
      <c r="R109" s="132">
        <f>Q109*H109</f>
        <v>0</v>
      </c>
      <c r="S109" s="132">
        <v>0.22</v>
      </c>
      <c r="T109" s="133">
        <f>S109*H109</f>
        <v>40.26</v>
      </c>
      <c r="AR109" s="134" t="s">
        <v>131</v>
      </c>
      <c r="AT109" s="134" t="s">
        <v>126</v>
      </c>
      <c r="AU109" s="134" t="s">
        <v>82</v>
      </c>
      <c r="AY109" s="17" t="s">
        <v>124</v>
      </c>
      <c r="BE109" s="135">
        <f>IF(N109="základní",J109,0)</f>
        <v>0</v>
      </c>
      <c r="BF109" s="135">
        <f>IF(N109="snížená",J109,0)</f>
        <v>0</v>
      </c>
      <c r="BG109" s="135">
        <f>IF(N109="zákl. přenesená",J109,0)</f>
        <v>0</v>
      </c>
      <c r="BH109" s="135">
        <f>IF(N109="sníž. přenesená",J109,0)</f>
        <v>0</v>
      </c>
      <c r="BI109" s="135">
        <f>IF(N109="nulová",J109,0)</f>
        <v>0</v>
      </c>
      <c r="BJ109" s="17" t="s">
        <v>80</v>
      </c>
      <c r="BK109" s="135">
        <f>ROUND(I109*H109,2)</f>
        <v>0</v>
      </c>
      <c r="BL109" s="17" t="s">
        <v>131</v>
      </c>
      <c r="BM109" s="134" t="s">
        <v>155</v>
      </c>
    </row>
    <row r="110" spans="2:65" s="1" customFormat="1" ht="11.25">
      <c r="B110" s="32"/>
      <c r="D110" s="136" t="s">
        <v>133</v>
      </c>
      <c r="F110" s="137" t="s">
        <v>156</v>
      </c>
      <c r="I110" s="138"/>
      <c r="L110" s="32"/>
      <c r="M110" s="139"/>
      <c r="T110" s="53"/>
      <c r="AT110" s="17" t="s">
        <v>133</v>
      </c>
      <c r="AU110" s="17" t="s">
        <v>82</v>
      </c>
    </row>
    <row r="111" spans="2:65" s="12" customFormat="1" ht="11.25">
      <c r="B111" s="140"/>
      <c r="D111" s="141" t="s">
        <v>149</v>
      </c>
      <c r="E111" s="142" t="s">
        <v>19</v>
      </c>
      <c r="F111" s="143" t="s">
        <v>157</v>
      </c>
      <c r="H111" s="142" t="s">
        <v>19</v>
      </c>
      <c r="I111" s="144"/>
      <c r="L111" s="140"/>
      <c r="M111" s="145"/>
      <c r="T111" s="146"/>
      <c r="AT111" s="142" t="s">
        <v>149</v>
      </c>
      <c r="AU111" s="142" t="s">
        <v>82</v>
      </c>
      <c r="AV111" s="12" t="s">
        <v>80</v>
      </c>
      <c r="AW111" s="12" t="s">
        <v>33</v>
      </c>
      <c r="AX111" s="12" t="s">
        <v>72</v>
      </c>
      <c r="AY111" s="142" t="s">
        <v>124</v>
      </c>
    </row>
    <row r="112" spans="2:65" s="13" customFormat="1" ht="11.25">
      <c r="B112" s="147"/>
      <c r="D112" s="141" t="s">
        <v>149</v>
      </c>
      <c r="E112" s="148" t="s">
        <v>19</v>
      </c>
      <c r="F112" s="149" t="s">
        <v>158</v>
      </c>
      <c r="H112" s="150">
        <v>183</v>
      </c>
      <c r="I112" s="151"/>
      <c r="L112" s="147"/>
      <c r="M112" s="152"/>
      <c r="T112" s="153"/>
      <c r="AT112" s="148" t="s">
        <v>149</v>
      </c>
      <c r="AU112" s="148" t="s">
        <v>82</v>
      </c>
      <c r="AV112" s="13" t="s">
        <v>82</v>
      </c>
      <c r="AW112" s="13" t="s">
        <v>33</v>
      </c>
      <c r="AX112" s="13" t="s">
        <v>80</v>
      </c>
      <c r="AY112" s="148" t="s">
        <v>124</v>
      </c>
    </row>
    <row r="113" spans="2:65" s="1" customFormat="1" ht="37.9" customHeight="1">
      <c r="B113" s="32"/>
      <c r="C113" s="123" t="s">
        <v>159</v>
      </c>
      <c r="D113" s="123" t="s">
        <v>126</v>
      </c>
      <c r="E113" s="124" t="s">
        <v>160</v>
      </c>
      <c r="F113" s="125" t="s">
        <v>161</v>
      </c>
      <c r="G113" s="126" t="s">
        <v>129</v>
      </c>
      <c r="H113" s="127">
        <v>798</v>
      </c>
      <c r="I113" s="128"/>
      <c r="J113" s="129">
        <f>ROUND(I113*H113,2)</f>
        <v>0</v>
      </c>
      <c r="K113" s="125" t="s">
        <v>130</v>
      </c>
      <c r="L113" s="32"/>
      <c r="M113" s="130" t="s">
        <v>19</v>
      </c>
      <c r="N113" s="131" t="s">
        <v>43</v>
      </c>
      <c r="P113" s="132">
        <f>O113*H113</f>
        <v>0</v>
      </c>
      <c r="Q113" s="132">
        <v>0</v>
      </c>
      <c r="R113" s="132">
        <f>Q113*H113</f>
        <v>0</v>
      </c>
      <c r="S113" s="132">
        <v>0.28999999999999998</v>
      </c>
      <c r="T113" s="133">
        <f>S113*H113</f>
        <v>231.42</v>
      </c>
      <c r="AR113" s="134" t="s">
        <v>131</v>
      </c>
      <c r="AT113" s="134" t="s">
        <v>126</v>
      </c>
      <c r="AU113" s="134" t="s">
        <v>82</v>
      </c>
      <c r="AY113" s="17" t="s">
        <v>124</v>
      </c>
      <c r="BE113" s="135">
        <f>IF(N113="základní",J113,0)</f>
        <v>0</v>
      </c>
      <c r="BF113" s="135">
        <f>IF(N113="snížená",J113,0)</f>
        <v>0</v>
      </c>
      <c r="BG113" s="135">
        <f>IF(N113="zákl. přenesená",J113,0)</f>
        <v>0</v>
      </c>
      <c r="BH113" s="135">
        <f>IF(N113="sníž. přenesená",J113,0)</f>
        <v>0</v>
      </c>
      <c r="BI113" s="135">
        <f>IF(N113="nulová",J113,0)</f>
        <v>0</v>
      </c>
      <c r="BJ113" s="17" t="s">
        <v>80</v>
      </c>
      <c r="BK113" s="135">
        <f>ROUND(I113*H113,2)</f>
        <v>0</v>
      </c>
      <c r="BL113" s="17" t="s">
        <v>131</v>
      </c>
      <c r="BM113" s="134" t="s">
        <v>162</v>
      </c>
    </row>
    <row r="114" spans="2:65" s="1" customFormat="1" ht="11.25">
      <c r="B114" s="32"/>
      <c r="D114" s="136" t="s">
        <v>133</v>
      </c>
      <c r="F114" s="137" t="s">
        <v>163</v>
      </c>
      <c r="I114" s="138"/>
      <c r="L114" s="32"/>
      <c r="M114" s="139"/>
      <c r="T114" s="53"/>
      <c r="AT114" s="17" t="s">
        <v>133</v>
      </c>
      <c r="AU114" s="17" t="s">
        <v>82</v>
      </c>
    </row>
    <row r="115" spans="2:65" s="12" customFormat="1" ht="11.25">
      <c r="B115" s="140"/>
      <c r="D115" s="141" t="s">
        <v>149</v>
      </c>
      <c r="E115" s="142" t="s">
        <v>19</v>
      </c>
      <c r="F115" s="143" t="s">
        <v>157</v>
      </c>
      <c r="H115" s="142" t="s">
        <v>19</v>
      </c>
      <c r="I115" s="144"/>
      <c r="L115" s="140"/>
      <c r="M115" s="145"/>
      <c r="T115" s="146"/>
      <c r="AT115" s="142" t="s">
        <v>149</v>
      </c>
      <c r="AU115" s="142" t="s">
        <v>82</v>
      </c>
      <c r="AV115" s="12" t="s">
        <v>80</v>
      </c>
      <c r="AW115" s="12" t="s">
        <v>33</v>
      </c>
      <c r="AX115" s="12" t="s">
        <v>72</v>
      </c>
      <c r="AY115" s="142" t="s">
        <v>124</v>
      </c>
    </row>
    <row r="116" spans="2:65" s="13" customFormat="1" ht="11.25">
      <c r="B116" s="147"/>
      <c r="D116" s="141" t="s">
        <v>149</v>
      </c>
      <c r="E116" s="148" t="s">
        <v>19</v>
      </c>
      <c r="F116" s="149" t="s">
        <v>158</v>
      </c>
      <c r="H116" s="150">
        <v>183</v>
      </c>
      <c r="I116" s="151"/>
      <c r="L116" s="147"/>
      <c r="M116" s="152"/>
      <c r="T116" s="153"/>
      <c r="AT116" s="148" t="s">
        <v>149</v>
      </c>
      <c r="AU116" s="148" t="s">
        <v>82</v>
      </c>
      <c r="AV116" s="13" t="s">
        <v>82</v>
      </c>
      <c r="AW116" s="13" t="s">
        <v>33</v>
      </c>
      <c r="AX116" s="13" t="s">
        <v>72</v>
      </c>
      <c r="AY116" s="148" t="s">
        <v>124</v>
      </c>
    </row>
    <row r="117" spans="2:65" s="12" customFormat="1" ht="11.25">
      <c r="B117" s="140"/>
      <c r="D117" s="141" t="s">
        <v>149</v>
      </c>
      <c r="E117" s="142" t="s">
        <v>19</v>
      </c>
      <c r="F117" s="143" t="s">
        <v>150</v>
      </c>
      <c r="H117" s="142" t="s">
        <v>19</v>
      </c>
      <c r="I117" s="144"/>
      <c r="L117" s="140"/>
      <c r="M117" s="145"/>
      <c r="T117" s="146"/>
      <c r="AT117" s="142" t="s">
        <v>149</v>
      </c>
      <c r="AU117" s="142" t="s">
        <v>82</v>
      </c>
      <c r="AV117" s="12" t="s">
        <v>80</v>
      </c>
      <c r="AW117" s="12" t="s">
        <v>33</v>
      </c>
      <c r="AX117" s="12" t="s">
        <v>72</v>
      </c>
      <c r="AY117" s="142" t="s">
        <v>124</v>
      </c>
    </row>
    <row r="118" spans="2:65" s="13" customFormat="1" ht="11.25">
      <c r="B118" s="147"/>
      <c r="D118" s="141" t="s">
        <v>149</v>
      </c>
      <c r="E118" s="148" t="s">
        <v>19</v>
      </c>
      <c r="F118" s="149" t="s">
        <v>151</v>
      </c>
      <c r="H118" s="150">
        <v>615</v>
      </c>
      <c r="I118" s="151"/>
      <c r="L118" s="147"/>
      <c r="M118" s="152"/>
      <c r="T118" s="153"/>
      <c r="AT118" s="148" t="s">
        <v>149</v>
      </c>
      <c r="AU118" s="148" t="s">
        <v>82</v>
      </c>
      <c r="AV118" s="13" t="s">
        <v>82</v>
      </c>
      <c r="AW118" s="13" t="s">
        <v>33</v>
      </c>
      <c r="AX118" s="13" t="s">
        <v>72</v>
      </c>
      <c r="AY118" s="148" t="s">
        <v>124</v>
      </c>
    </row>
    <row r="119" spans="2:65" s="14" customFormat="1" ht="11.25">
      <c r="B119" s="154"/>
      <c r="D119" s="141" t="s">
        <v>149</v>
      </c>
      <c r="E119" s="155" t="s">
        <v>19</v>
      </c>
      <c r="F119" s="156" t="s">
        <v>164</v>
      </c>
      <c r="H119" s="157">
        <v>798</v>
      </c>
      <c r="I119" s="158"/>
      <c r="L119" s="154"/>
      <c r="M119" s="159"/>
      <c r="T119" s="160"/>
      <c r="AT119" s="155" t="s">
        <v>149</v>
      </c>
      <c r="AU119" s="155" t="s">
        <v>82</v>
      </c>
      <c r="AV119" s="14" t="s">
        <v>131</v>
      </c>
      <c r="AW119" s="14" t="s">
        <v>33</v>
      </c>
      <c r="AX119" s="14" t="s">
        <v>80</v>
      </c>
      <c r="AY119" s="155" t="s">
        <v>124</v>
      </c>
    </row>
    <row r="120" spans="2:65" s="1" customFormat="1" ht="37.9" customHeight="1">
      <c r="B120" s="32"/>
      <c r="C120" s="123" t="s">
        <v>165</v>
      </c>
      <c r="D120" s="123" t="s">
        <v>126</v>
      </c>
      <c r="E120" s="124" t="s">
        <v>166</v>
      </c>
      <c r="F120" s="125" t="s">
        <v>167</v>
      </c>
      <c r="G120" s="126" t="s">
        <v>129</v>
      </c>
      <c r="H120" s="127">
        <v>1951</v>
      </c>
      <c r="I120" s="128"/>
      <c r="J120" s="129">
        <f>ROUND(I120*H120,2)</f>
        <v>0</v>
      </c>
      <c r="K120" s="125" t="s">
        <v>130</v>
      </c>
      <c r="L120" s="32"/>
      <c r="M120" s="130" t="s">
        <v>19</v>
      </c>
      <c r="N120" s="131" t="s">
        <v>43</v>
      </c>
      <c r="P120" s="132">
        <f>O120*H120</f>
        <v>0</v>
      </c>
      <c r="Q120" s="132">
        <v>0</v>
      </c>
      <c r="R120" s="132">
        <f>Q120*H120</f>
        <v>0</v>
      </c>
      <c r="S120" s="132">
        <v>0.44</v>
      </c>
      <c r="T120" s="133">
        <f>S120*H120</f>
        <v>858.44</v>
      </c>
      <c r="AR120" s="134" t="s">
        <v>131</v>
      </c>
      <c r="AT120" s="134" t="s">
        <v>126</v>
      </c>
      <c r="AU120" s="134" t="s">
        <v>82</v>
      </c>
      <c r="AY120" s="17" t="s">
        <v>124</v>
      </c>
      <c r="BE120" s="135">
        <f>IF(N120="základní",J120,0)</f>
        <v>0</v>
      </c>
      <c r="BF120" s="135">
        <f>IF(N120="snížená",J120,0)</f>
        <v>0</v>
      </c>
      <c r="BG120" s="135">
        <f>IF(N120="zákl. přenesená",J120,0)</f>
        <v>0</v>
      </c>
      <c r="BH120" s="135">
        <f>IF(N120="sníž. přenesená",J120,0)</f>
        <v>0</v>
      </c>
      <c r="BI120" s="135">
        <f>IF(N120="nulová",J120,0)</f>
        <v>0</v>
      </c>
      <c r="BJ120" s="17" t="s">
        <v>80</v>
      </c>
      <c r="BK120" s="135">
        <f>ROUND(I120*H120,2)</f>
        <v>0</v>
      </c>
      <c r="BL120" s="17" t="s">
        <v>131</v>
      </c>
      <c r="BM120" s="134" t="s">
        <v>168</v>
      </c>
    </row>
    <row r="121" spans="2:65" s="1" customFormat="1" ht="11.25">
      <c r="B121" s="32"/>
      <c r="D121" s="136" t="s">
        <v>133</v>
      </c>
      <c r="F121" s="137" t="s">
        <v>169</v>
      </c>
      <c r="I121" s="138"/>
      <c r="L121" s="32"/>
      <c r="M121" s="139"/>
      <c r="T121" s="53"/>
      <c r="AT121" s="17" t="s">
        <v>133</v>
      </c>
      <c r="AU121" s="17" t="s">
        <v>82</v>
      </c>
    </row>
    <row r="122" spans="2:65" s="12" customFormat="1" ht="11.25">
      <c r="B122" s="140"/>
      <c r="D122" s="141" t="s">
        <v>149</v>
      </c>
      <c r="E122" s="142" t="s">
        <v>19</v>
      </c>
      <c r="F122" s="143" t="s">
        <v>170</v>
      </c>
      <c r="H122" s="142" t="s">
        <v>19</v>
      </c>
      <c r="I122" s="144"/>
      <c r="L122" s="140"/>
      <c r="M122" s="145"/>
      <c r="T122" s="146"/>
      <c r="AT122" s="142" t="s">
        <v>149</v>
      </c>
      <c r="AU122" s="142" t="s">
        <v>82</v>
      </c>
      <c r="AV122" s="12" t="s">
        <v>80</v>
      </c>
      <c r="AW122" s="12" t="s">
        <v>33</v>
      </c>
      <c r="AX122" s="12" t="s">
        <v>72</v>
      </c>
      <c r="AY122" s="142" t="s">
        <v>124</v>
      </c>
    </row>
    <row r="123" spans="2:65" s="13" customFormat="1" ht="11.25">
      <c r="B123" s="147"/>
      <c r="D123" s="141" t="s">
        <v>149</v>
      </c>
      <c r="E123" s="148" t="s">
        <v>19</v>
      </c>
      <c r="F123" s="149" t="s">
        <v>171</v>
      </c>
      <c r="H123" s="150">
        <v>1558.5</v>
      </c>
      <c r="I123" s="151"/>
      <c r="L123" s="147"/>
      <c r="M123" s="152"/>
      <c r="T123" s="153"/>
      <c r="AT123" s="148" t="s">
        <v>149</v>
      </c>
      <c r="AU123" s="148" t="s">
        <v>82</v>
      </c>
      <c r="AV123" s="13" t="s">
        <v>82</v>
      </c>
      <c r="AW123" s="13" t="s">
        <v>33</v>
      </c>
      <c r="AX123" s="13" t="s">
        <v>72</v>
      </c>
      <c r="AY123" s="148" t="s">
        <v>124</v>
      </c>
    </row>
    <row r="124" spans="2:65" s="12" customFormat="1" ht="11.25">
      <c r="B124" s="140"/>
      <c r="D124" s="141" t="s">
        <v>149</v>
      </c>
      <c r="E124" s="142" t="s">
        <v>19</v>
      </c>
      <c r="F124" s="143" t="s">
        <v>172</v>
      </c>
      <c r="H124" s="142" t="s">
        <v>19</v>
      </c>
      <c r="I124" s="144"/>
      <c r="L124" s="140"/>
      <c r="M124" s="145"/>
      <c r="T124" s="146"/>
      <c r="AT124" s="142" t="s">
        <v>149</v>
      </c>
      <c r="AU124" s="142" t="s">
        <v>82</v>
      </c>
      <c r="AV124" s="12" t="s">
        <v>80</v>
      </c>
      <c r="AW124" s="12" t="s">
        <v>33</v>
      </c>
      <c r="AX124" s="12" t="s">
        <v>72</v>
      </c>
      <c r="AY124" s="142" t="s">
        <v>124</v>
      </c>
    </row>
    <row r="125" spans="2:65" s="13" customFormat="1" ht="11.25">
      <c r="B125" s="147"/>
      <c r="D125" s="141" t="s">
        <v>149</v>
      </c>
      <c r="E125" s="148" t="s">
        <v>19</v>
      </c>
      <c r="F125" s="149" t="s">
        <v>173</v>
      </c>
      <c r="H125" s="150">
        <v>392.5</v>
      </c>
      <c r="I125" s="151"/>
      <c r="L125" s="147"/>
      <c r="M125" s="152"/>
      <c r="T125" s="153"/>
      <c r="AT125" s="148" t="s">
        <v>149</v>
      </c>
      <c r="AU125" s="148" t="s">
        <v>82</v>
      </c>
      <c r="AV125" s="13" t="s">
        <v>82</v>
      </c>
      <c r="AW125" s="13" t="s">
        <v>33</v>
      </c>
      <c r="AX125" s="13" t="s">
        <v>72</v>
      </c>
      <c r="AY125" s="148" t="s">
        <v>124</v>
      </c>
    </row>
    <row r="126" spans="2:65" s="14" customFormat="1" ht="11.25">
      <c r="B126" s="154"/>
      <c r="D126" s="141" t="s">
        <v>149</v>
      </c>
      <c r="E126" s="155" t="s">
        <v>19</v>
      </c>
      <c r="F126" s="156" t="s">
        <v>164</v>
      </c>
      <c r="H126" s="157">
        <v>1951</v>
      </c>
      <c r="I126" s="158"/>
      <c r="L126" s="154"/>
      <c r="M126" s="159"/>
      <c r="T126" s="160"/>
      <c r="AT126" s="155" t="s">
        <v>149</v>
      </c>
      <c r="AU126" s="155" t="s">
        <v>82</v>
      </c>
      <c r="AV126" s="14" t="s">
        <v>131</v>
      </c>
      <c r="AW126" s="14" t="s">
        <v>33</v>
      </c>
      <c r="AX126" s="14" t="s">
        <v>80</v>
      </c>
      <c r="AY126" s="155" t="s">
        <v>124</v>
      </c>
    </row>
    <row r="127" spans="2:65" s="1" customFormat="1" ht="33" customHeight="1">
      <c r="B127" s="32"/>
      <c r="C127" s="123" t="s">
        <v>174</v>
      </c>
      <c r="D127" s="123" t="s">
        <v>126</v>
      </c>
      <c r="E127" s="124" t="s">
        <v>175</v>
      </c>
      <c r="F127" s="125" t="s">
        <v>176</v>
      </c>
      <c r="G127" s="126" t="s">
        <v>129</v>
      </c>
      <c r="H127" s="127">
        <v>1558.5</v>
      </c>
      <c r="I127" s="128"/>
      <c r="J127" s="129">
        <f>ROUND(I127*H127,2)</f>
        <v>0</v>
      </c>
      <c r="K127" s="125" t="s">
        <v>130</v>
      </c>
      <c r="L127" s="32"/>
      <c r="M127" s="130" t="s">
        <v>19</v>
      </c>
      <c r="N127" s="131" t="s">
        <v>43</v>
      </c>
      <c r="P127" s="132">
        <f>O127*H127</f>
        <v>0</v>
      </c>
      <c r="Q127" s="132">
        <v>0</v>
      </c>
      <c r="R127" s="132">
        <f>Q127*H127</f>
        <v>0</v>
      </c>
      <c r="S127" s="132">
        <v>0.22</v>
      </c>
      <c r="T127" s="133">
        <f>S127*H127</f>
        <v>342.87</v>
      </c>
      <c r="AR127" s="134" t="s">
        <v>131</v>
      </c>
      <c r="AT127" s="134" t="s">
        <v>126</v>
      </c>
      <c r="AU127" s="134" t="s">
        <v>82</v>
      </c>
      <c r="AY127" s="17" t="s">
        <v>124</v>
      </c>
      <c r="BE127" s="135">
        <f>IF(N127="základní",J127,0)</f>
        <v>0</v>
      </c>
      <c r="BF127" s="135">
        <f>IF(N127="snížená",J127,0)</f>
        <v>0</v>
      </c>
      <c r="BG127" s="135">
        <f>IF(N127="zákl. přenesená",J127,0)</f>
        <v>0</v>
      </c>
      <c r="BH127" s="135">
        <f>IF(N127="sníž. přenesená",J127,0)</f>
        <v>0</v>
      </c>
      <c r="BI127" s="135">
        <f>IF(N127="nulová",J127,0)</f>
        <v>0</v>
      </c>
      <c r="BJ127" s="17" t="s">
        <v>80</v>
      </c>
      <c r="BK127" s="135">
        <f>ROUND(I127*H127,2)</f>
        <v>0</v>
      </c>
      <c r="BL127" s="17" t="s">
        <v>131</v>
      </c>
      <c r="BM127" s="134" t="s">
        <v>177</v>
      </c>
    </row>
    <row r="128" spans="2:65" s="1" customFormat="1" ht="11.25">
      <c r="B128" s="32"/>
      <c r="D128" s="136" t="s">
        <v>133</v>
      </c>
      <c r="F128" s="137" t="s">
        <v>178</v>
      </c>
      <c r="I128" s="138"/>
      <c r="L128" s="32"/>
      <c r="M128" s="139"/>
      <c r="T128" s="53"/>
      <c r="AT128" s="17" t="s">
        <v>133</v>
      </c>
      <c r="AU128" s="17" t="s">
        <v>82</v>
      </c>
    </row>
    <row r="129" spans="2:65" s="1" customFormat="1" ht="37.9" customHeight="1">
      <c r="B129" s="32"/>
      <c r="C129" s="123" t="s">
        <v>179</v>
      </c>
      <c r="D129" s="123" t="s">
        <v>126</v>
      </c>
      <c r="E129" s="124" t="s">
        <v>180</v>
      </c>
      <c r="F129" s="125" t="s">
        <v>181</v>
      </c>
      <c r="G129" s="126" t="s">
        <v>129</v>
      </c>
      <c r="H129" s="127">
        <v>45</v>
      </c>
      <c r="I129" s="128"/>
      <c r="J129" s="129">
        <f>ROUND(I129*H129,2)</f>
        <v>0</v>
      </c>
      <c r="K129" s="125" t="s">
        <v>130</v>
      </c>
      <c r="L129" s="32"/>
      <c r="M129" s="130" t="s">
        <v>19</v>
      </c>
      <c r="N129" s="131" t="s">
        <v>43</v>
      </c>
      <c r="P129" s="132">
        <f>O129*H129</f>
        <v>0</v>
      </c>
      <c r="Q129" s="132">
        <v>0</v>
      </c>
      <c r="R129" s="132">
        <f>Q129*H129</f>
        <v>0</v>
      </c>
      <c r="S129" s="132">
        <v>0.17</v>
      </c>
      <c r="T129" s="133">
        <f>S129*H129</f>
        <v>7.65</v>
      </c>
      <c r="AR129" s="134" t="s">
        <v>131</v>
      </c>
      <c r="AT129" s="134" t="s">
        <v>126</v>
      </c>
      <c r="AU129" s="134" t="s">
        <v>82</v>
      </c>
      <c r="AY129" s="17" t="s">
        <v>124</v>
      </c>
      <c r="BE129" s="135">
        <f>IF(N129="základní",J129,0)</f>
        <v>0</v>
      </c>
      <c r="BF129" s="135">
        <f>IF(N129="snížená",J129,0)</f>
        <v>0</v>
      </c>
      <c r="BG129" s="135">
        <f>IF(N129="zákl. přenesená",J129,0)</f>
        <v>0</v>
      </c>
      <c r="BH129" s="135">
        <f>IF(N129="sníž. přenesená",J129,0)</f>
        <v>0</v>
      </c>
      <c r="BI129" s="135">
        <f>IF(N129="nulová",J129,0)</f>
        <v>0</v>
      </c>
      <c r="BJ129" s="17" t="s">
        <v>80</v>
      </c>
      <c r="BK129" s="135">
        <f>ROUND(I129*H129,2)</f>
        <v>0</v>
      </c>
      <c r="BL129" s="17" t="s">
        <v>131</v>
      </c>
      <c r="BM129" s="134" t="s">
        <v>182</v>
      </c>
    </row>
    <row r="130" spans="2:65" s="1" customFormat="1" ht="11.25">
      <c r="B130" s="32"/>
      <c r="D130" s="136" t="s">
        <v>133</v>
      </c>
      <c r="F130" s="137" t="s">
        <v>183</v>
      </c>
      <c r="I130" s="138"/>
      <c r="L130" s="32"/>
      <c r="M130" s="139"/>
      <c r="T130" s="53"/>
      <c r="AT130" s="17" t="s">
        <v>133</v>
      </c>
      <c r="AU130" s="17" t="s">
        <v>82</v>
      </c>
    </row>
    <row r="131" spans="2:65" s="12" customFormat="1" ht="11.25">
      <c r="B131" s="140"/>
      <c r="D131" s="141" t="s">
        <v>149</v>
      </c>
      <c r="E131" s="142" t="s">
        <v>19</v>
      </c>
      <c r="F131" s="143" t="s">
        <v>184</v>
      </c>
      <c r="H131" s="142" t="s">
        <v>19</v>
      </c>
      <c r="I131" s="144"/>
      <c r="L131" s="140"/>
      <c r="M131" s="145"/>
      <c r="T131" s="146"/>
      <c r="AT131" s="142" t="s">
        <v>149</v>
      </c>
      <c r="AU131" s="142" t="s">
        <v>82</v>
      </c>
      <c r="AV131" s="12" t="s">
        <v>80</v>
      </c>
      <c r="AW131" s="12" t="s">
        <v>33</v>
      </c>
      <c r="AX131" s="12" t="s">
        <v>72</v>
      </c>
      <c r="AY131" s="142" t="s">
        <v>124</v>
      </c>
    </row>
    <row r="132" spans="2:65" s="13" customFormat="1" ht="11.25">
      <c r="B132" s="147"/>
      <c r="D132" s="141" t="s">
        <v>149</v>
      </c>
      <c r="E132" s="148" t="s">
        <v>19</v>
      </c>
      <c r="F132" s="149" t="s">
        <v>185</v>
      </c>
      <c r="H132" s="150">
        <v>45</v>
      </c>
      <c r="I132" s="151"/>
      <c r="L132" s="147"/>
      <c r="M132" s="152"/>
      <c r="T132" s="153"/>
      <c r="AT132" s="148" t="s">
        <v>149</v>
      </c>
      <c r="AU132" s="148" t="s">
        <v>82</v>
      </c>
      <c r="AV132" s="13" t="s">
        <v>82</v>
      </c>
      <c r="AW132" s="13" t="s">
        <v>33</v>
      </c>
      <c r="AX132" s="13" t="s">
        <v>80</v>
      </c>
      <c r="AY132" s="148" t="s">
        <v>124</v>
      </c>
    </row>
    <row r="133" spans="2:65" s="1" customFormat="1" ht="33" customHeight="1">
      <c r="B133" s="32"/>
      <c r="C133" s="123" t="s">
        <v>186</v>
      </c>
      <c r="D133" s="123" t="s">
        <v>126</v>
      </c>
      <c r="E133" s="124" t="s">
        <v>187</v>
      </c>
      <c r="F133" s="125" t="s">
        <v>188</v>
      </c>
      <c r="G133" s="126" t="s">
        <v>129</v>
      </c>
      <c r="H133" s="127">
        <v>45</v>
      </c>
      <c r="I133" s="128"/>
      <c r="J133" s="129">
        <f>ROUND(I133*H133,2)</f>
        <v>0</v>
      </c>
      <c r="K133" s="125" t="s">
        <v>130</v>
      </c>
      <c r="L133" s="32"/>
      <c r="M133" s="130" t="s">
        <v>19</v>
      </c>
      <c r="N133" s="131" t="s">
        <v>43</v>
      </c>
      <c r="P133" s="132">
        <f>O133*H133</f>
        <v>0</v>
      </c>
      <c r="Q133" s="132">
        <v>0</v>
      </c>
      <c r="R133" s="132">
        <f>Q133*H133</f>
        <v>0</v>
      </c>
      <c r="S133" s="132">
        <v>0.32500000000000001</v>
      </c>
      <c r="T133" s="133">
        <f>S133*H133</f>
        <v>14.625</v>
      </c>
      <c r="AR133" s="134" t="s">
        <v>131</v>
      </c>
      <c r="AT133" s="134" t="s">
        <v>126</v>
      </c>
      <c r="AU133" s="134" t="s">
        <v>82</v>
      </c>
      <c r="AY133" s="17" t="s">
        <v>124</v>
      </c>
      <c r="BE133" s="135">
        <f>IF(N133="základní",J133,0)</f>
        <v>0</v>
      </c>
      <c r="BF133" s="135">
        <f>IF(N133="snížená",J133,0)</f>
        <v>0</v>
      </c>
      <c r="BG133" s="135">
        <f>IF(N133="zákl. přenesená",J133,0)</f>
        <v>0</v>
      </c>
      <c r="BH133" s="135">
        <f>IF(N133="sníž. přenesená",J133,0)</f>
        <v>0</v>
      </c>
      <c r="BI133" s="135">
        <f>IF(N133="nulová",J133,0)</f>
        <v>0</v>
      </c>
      <c r="BJ133" s="17" t="s">
        <v>80</v>
      </c>
      <c r="BK133" s="135">
        <f>ROUND(I133*H133,2)</f>
        <v>0</v>
      </c>
      <c r="BL133" s="17" t="s">
        <v>131</v>
      </c>
      <c r="BM133" s="134" t="s">
        <v>189</v>
      </c>
    </row>
    <row r="134" spans="2:65" s="1" customFormat="1" ht="11.25">
      <c r="B134" s="32"/>
      <c r="D134" s="136" t="s">
        <v>133</v>
      </c>
      <c r="F134" s="137" t="s">
        <v>190</v>
      </c>
      <c r="I134" s="138"/>
      <c r="L134" s="32"/>
      <c r="M134" s="139"/>
      <c r="T134" s="53"/>
      <c r="AT134" s="17" t="s">
        <v>133</v>
      </c>
      <c r="AU134" s="17" t="s">
        <v>82</v>
      </c>
    </row>
    <row r="135" spans="2:65" s="12" customFormat="1" ht="11.25">
      <c r="B135" s="140"/>
      <c r="D135" s="141" t="s">
        <v>149</v>
      </c>
      <c r="E135" s="142" t="s">
        <v>19</v>
      </c>
      <c r="F135" s="143" t="s">
        <v>184</v>
      </c>
      <c r="H135" s="142" t="s">
        <v>19</v>
      </c>
      <c r="I135" s="144"/>
      <c r="L135" s="140"/>
      <c r="M135" s="145"/>
      <c r="T135" s="146"/>
      <c r="AT135" s="142" t="s">
        <v>149</v>
      </c>
      <c r="AU135" s="142" t="s">
        <v>82</v>
      </c>
      <c r="AV135" s="12" t="s">
        <v>80</v>
      </c>
      <c r="AW135" s="12" t="s">
        <v>33</v>
      </c>
      <c r="AX135" s="12" t="s">
        <v>72</v>
      </c>
      <c r="AY135" s="142" t="s">
        <v>124</v>
      </c>
    </row>
    <row r="136" spans="2:65" s="13" customFormat="1" ht="11.25">
      <c r="B136" s="147"/>
      <c r="D136" s="141" t="s">
        <v>149</v>
      </c>
      <c r="E136" s="148" t="s">
        <v>19</v>
      </c>
      <c r="F136" s="149" t="s">
        <v>185</v>
      </c>
      <c r="H136" s="150">
        <v>45</v>
      </c>
      <c r="I136" s="151"/>
      <c r="L136" s="147"/>
      <c r="M136" s="152"/>
      <c r="T136" s="153"/>
      <c r="AT136" s="148" t="s">
        <v>149</v>
      </c>
      <c r="AU136" s="148" t="s">
        <v>82</v>
      </c>
      <c r="AV136" s="13" t="s">
        <v>82</v>
      </c>
      <c r="AW136" s="13" t="s">
        <v>33</v>
      </c>
      <c r="AX136" s="13" t="s">
        <v>80</v>
      </c>
      <c r="AY136" s="148" t="s">
        <v>124</v>
      </c>
    </row>
    <row r="137" spans="2:65" s="1" customFormat="1" ht="24.2" customHeight="1">
      <c r="B137" s="32"/>
      <c r="C137" s="123" t="s">
        <v>191</v>
      </c>
      <c r="D137" s="123" t="s">
        <v>126</v>
      </c>
      <c r="E137" s="124" t="s">
        <v>192</v>
      </c>
      <c r="F137" s="125" t="s">
        <v>193</v>
      </c>
      <c r="G137" s="126" t="s">
        <v>129</v>
      </c>
      <c r="H137" s="127">
        <v>285</v>
      </c>
      <c r="I137" s="128"/>
      <c r="J137" s="129">
        <f>ROUND(I137*H137,2)</f>
        <v>0</v>
      </c>
      <c r="K137" s="125" t="s">
        <v>130</v>
      </c>
      <c r="L137" s="32"/>
      <c r="M137" s="130" t="s">
        <v>19</v>
      </c>
      <c r="N137" s="131" t="s">
        <v>43</v>
      </c>
      <c r="P137" s="132">
        <f>O137*H137</f>
        <v>0</v>
      </c>
      <c r="Q137" s="132">
        <v>9.0000000000000006E-5</v>
      </c>
      <c r="R137" s="132">
        <f>Q137*H137</f>
        <v>2.5650000000000003E-2</v>
      </c>
      <c r="S137" s="132">
        <v>0.23</v>
      </c>
      <c r="T137" s="133">
        <f>S137*H137</f>
        <v>65.55</v>
      </c>
      <c r="AR137" s="134" t="s">
        <v>131</v>
      </c>
      <c r="AT137" s="134" t="s">
        <v>126</v>
      </c>
      <c r="AU137" s="134" t="s">
        <v>82</v>
      </c>
      <c r="AY137" s="17" t="s">
        <v>124</v>
      </c>
      <c r="BE137" s="135">
        <f>IF(N137="základní",J137,0)</f>
        <v>0</v>
      </c>
      <c r="BF137" s="135">
        <f>IF(N137="snížená",J137,0)</f>
        <v>0</v>
      </c>
      <c r="BG137" s="135">
        <f>IF(N137="zákl. přenesená",J137,0)</f>
        <v>0</v>
      </c>
      <c r="BH137" s="135">
        <f>IF(N137="sníž. přenesená",J137,0)</f>
        <v>0</v>
      </c>
      <c r="BI137" s="135">
        <f>IF(N137="nulová",J137,0)</f>
        <v>0</v>
      </c>
      <c r="BJ137" s="17" t="s">
        <v>80</v>
      </c>
      <c r="BK137" s="135">
        <f>ROUND(I137*H137,2)</f>
        <v>0</v>
      </c>
      <c r="BL137" s="17" t="s">
        <v>131</v>
      </c>
      <c r="BM137" s="134" t="s">
        <v>194</v>
      </c>
    </row>
    <row r="138" spans="2:65" s="1" customFormat="1" ht="11.25">
      <c r="B138" s="32"/>
      <c r="D138" s="136" t="s">
        <v>133</v>
      </c>
      <c r="F138" s="137" t="s">
        <v>195</v>
      </c>
      <c r="I138" s="138"/>
      <c r="L138" s="32"/>
      <c r="M138" s="139"/>
      <c r="T138" s="53"/>
      <c r="AT138" s="17" t="s">
        <v>133</v>
      </c>
      <c r="AU138" s="17" t="s">
        <v>82</v>
      </c>
    </row>
    <row r="139" spans="2:65" s="1" customFormat="1" ht="24.2" customHeight="1">
      <c r="B139" s="32"/>
      <c r="C139" s="123" t="s">
        <v>196</v>
      </c>
      <c r="D139" s="123" t="s">
        <v>126</v>
      </c>
      <c r="E139" s="124" t="s">
        <v>197</v>
      </c>
      <c r="F139" s="125" t="s">
        <v>198</v>
      </c>
      <c r="G139" s="126" t="s">
        <v>129</v>
      </c>
      <c r="H139" s="127">
        <v>917</v>
      </c>
      <c r="I139" s="128"/>
      <c r="J139" s="129">
        <f>ROUND(I139*H139,2)</f>
        <v>0</v>
      </c>
      <c r="K139" s="125" t="s">
        <v>130</v>
      </c>
      <c r="L139" s="32"/>
      <c r="M139" s="130" t="s">
        <v>19</v>
      </c>
      <c r="N139" s="131" t="s">
        <v>43</v>
      </c>
      <c r="P139" s="132">
        <f>O139*H139</f>
        <v>0</v>
      </c>
      <c r="Q139" s="132">
        <v>1.2E-4</v>
      </c>
      <c r="R139" s="132">
        <f>Q139*H139</f>
        <v>0.11004</v>
      </c>
      <c r="S139" s="132">
        <v>0.23</v>
      </c>
      <c r="T139" s="133">
        <f>S139*H139</f>
        <v>210.91</v>
      </c>
      <c r="AR139" s="134" t="s">
        <v>131</v>
      </c>
      <c r="AT139" s="134" t="s">
        <v>126</v>
      </c>
      <c r="AU139" s="134" t="s">
        <v>82</v>
      </c>
      <c r="AY139" s="17" t="s">
        <v>124</v>
      </c>
      <c r="BE139" s="135">
        <f>IF(N139="základní",J139,0)</f>
        <v>0</v>
      </c>
      <c r="BF139" s="135">
        <f>IF(N139="snížená",J139,0)</f>
        <v>0</v>
      </c>
      <c r="BG139" s="135">
        <f>IF(N139="zákl. přenesená",J139,0)</f>
        <v>0</v>
      </c>
      <c r="BH139" s="135">
        <f>IF(N139="sníž. přenesená",J139,0)</f>
        <v>0</v>
      </c>
      <c r="BI139" s="135">
        <f>IF(N139="nulová",J139,0)</f>
        <v>0</v>
      </c>
      <c r="BJ139" s="17" t="s">
        <v>80</v>
      </c>
      <c r="BK139" s="135">
        <f>ROUND(I139*H139,2)</f>
        <v>0</v>
      </c>
      <c r="BL139" s="17" t="s">
        <v>131</v>
      </c>
      <c r="BM139" s="134" t="s">
        <v>199</v>
      </c>
    </row>
    <row r="140" spans="2:65" s="1" customFormat="1" ht="11.25">
      <c r="B140" s="32"/>
      <c r="D140" s="136" t="s">
        <v>133</v>
      </c>
      <c r="F140" s="137" t="s">
        <v>200</v>
      </c>
      <c r="I140" s="138"/>
      <c r="L140" s="32"/>
      <c r="M140" s="139"/>
      <c r="T140" s="53"/>
      <c r="AT140" s="17" t="s">
        <v>133</v>
      </c>
      <c r="AU140" s="17" t="s">
        <v>82</v>
      </c>
    </row>
    <row r="141" spans="2:65" s="1" customFormat="1" ht="24.2" customHeight="1">
      <c r="B141" s="32"/>
      <c r="C141" s="123" t="s">
        <v>201</v>
      </c>
      <c r="D141" s="123" t="s">
        <v>126</v>
      </c>
      <c r="E141" s="124" t="s">
        <v>202</v>
      </c>
      <c r="F141" s="125" t="s">
        <v>203</v>
      </c>
      <c r="G141" s="126" t="s">
        <v>204</v>
      </c>
      <c r="H141" s="127">
        <v>591</v>
      </c>
      <c r="I141" s="128"/>
      <c r="J141" s="129">
        <f>ROUND(I141*H141,2)</f>
        <v>0</v>
      </c>
      <c r="K141" s="125" t="s">
        <v>130</v>
      </c>
      <c r="L141" s="32"/>
      <c r="M141" s="130" t="s">
        <v>19</v>
      </c>
      <c r="N141" s="131" t="s">
        <v>43</v>
      </c>
      <c r="P141" s="132">
        <f>O141*H141</f>
        <v>0</v>
      </c>
      <c r="Q141" s="132">
        <v>0</v>
      </c>
      <c r="R141" s="132">
        <f>Q141*H141</f>
        <v>0</v>
      </c>
      <c r="S141" s="132">
        <v>0.28999999999999998</v>
      </c>
      <c r="T141" s="133">
        <f>S141*H141</f>
        <v>171.39</v>
      </c>
      <c r="AR141" s="134" t="s">
        <v>131</v>
      </c>
      <c r="AT141" s="134" t="s">
        <v>126</v>
      </c>
      <c r="AU141" s="134" t="s">
        <v>82</v>
      </c>
      <c r="AY141" s="17" t="s">
        <v>124</v>
      </c>
      <c r="BE141" s="135">
        <f>IF(N141="základní",J141,0)</f>
        <v>0</v>
      </c>
      <c r="BF141" s="135">
        <f>IF(N141="snížená",J141,0)</f>
        <v>0</v>
      </c>
      <c r="BG141" s="135">
        <f>IF(N141="zákl. přenesená",J141,0)</f>
        <v>0</v>
      </c>
      <c r="BH141" s="135">
        <f>IF(N141="sníž. přenesená",J141,0)</f>
        <v>0</v>
      </c>
      <c r="BI141" s="135">
        <f>IF(N141="nulová",J141,0)</f>
        <v>0</v>
      </c>
      <c r="BJ141" s="17" t="s">
        <v>80</v>
      </c>
      <c r="BK141" s="135">
        <f>ROUND(I141*H141,2)</f>
        <v>0</v>
      </c>
      <c r="BL141" s="17" t="s">
        <v>131</v>
      </c>
      <c r="BM141" s="134" t="s">
        <v>205</v>
      </c>
    </row>
    <row r="142" spans="2:65" s="1" customFormat="1" ht="11.25">
      <c r="B142" s="32"/>
      <c r="D142" s="136" t="s">
        <v>133</v>
      </c>
      <c r="F142" s="137" t="s">
        <v>206</v>
      </c>
      <c r="I142" s="138"/>
      <c r="L142" s="32"/>
      <c r="M142" s="139"/>
      <c r="T142" s="53"/>
      <c r="AT142" s="17" t="s">
        <v>133</v>
      </c>
      <c r="AU142" s="17" t="s">
        <v>82</v>
      </c>
    </row>
    <row r="143" spans="2:65" s="1" customFormat="1" ht="16.5" customHeight="1">
      <c r="B143" s="32"/>
      <c r="C143" s="123" t="s">
        <v>207</v>
      </c>
      <c r="D143" s="123" t="s">
        <v>126</v>
      </c>
      <c r="E143" s="124" t="s">
        <v>208</v>
      </c>
      <c r="F143" s="125" t="s">
        <v>209</v>
      </c>
      <c r="G143" s="126" t="s">
        <v>129</v>
      </c>
      <c r="H143" s="127">
        <v>659.8</v>
      </c>
      <c r="I143" s="128"/>
      <c r="J143" s="129">
        <f>ROUND(I143*H143,2)</f>
        <v>0</v>
      </c>
      <c r="K143" s="125" t="s">
        <v>130</v>
      </c>
      <c r="L143" s="32"/>
      <c r="M143" s="130" t="s">
        <v>19</v>
      </c>
      <c r="N143" s="131" t="s">
        <v>43</v>
      </c>
      <c r="P143" s="132">
        <f>O143*H143</f>
        <v>0</v>
      </c>
      <c r="Q143" s="132">
        <v>0</v>
      </c>
      <c r="R143" s="132">
        <f>Q143*H143</f>
        <v>0</v>
      </c>
      <c r="S143" s="132">
        <v>0</v>
      </c>
      <c r="T143" s="133">
        <f>S143*H143</f>
        <v>0</v>
      </c>
      <c r="AR143" s="134" t="s">
        <v>131</v>
      </c>
      <c r="AT143" s="134" t="s">
        <v>126</v>
      </c>
      <c r="AU143" s="134" t="s">
        <v>82</v>
      </c>
      <c r="AY143" s="17" t="s">
        <v>124</v>
      </c>
      <c r="BE143" s="135">
        <f>IF(N143="základní",J143,0)</f>
        <v>0</v>
      </c>
      <c r="BF143" s="135">
        <f>IF(N143="snížená",J143,0)</f>
        <v>0</v>
      </c>
      <c r="BG143" s="135">
        <f>IF(N143="zákl. přenesená",J143,0)</f>
        <v>0</v>
      </c>
      <c r="BH143" s="135">
        <f>IF(N143="sníž. přenesená",J143,0)</f>
        <v>0</v>
      </c>
      <c r="BI143" s="135">
        <f>IF(N143="nulová",J143,0)</f>
        <v>0</v>
      </c>
      <c r="BJ143" s="17" t="s">
        <v>80</v>
      </c>
      <c r="BK143" s="135">
        <f>ROUND(I143*H143,2)</f>
        <v>0</v>
      </c>
      <c r="BL143" s="17" t="s">
        <v>131</v>
      </c>
      <c r="BM143" s="134" t="s">
        <v>210</v>
      </c>
    </row>
    <row r="144" spans="2:65" s="1" customFormat="1" ht="11.25">
      <c r="B144" s="32"/>
      <c r="D144" s="136" t="s">
        <v>133</v>
      </c>
      <c r="F144" s="137" t="s">
        <v>211</v>
      </c>
      <c r="I144" s="138"/>
      <c r="L144" s="32"/>
      <c r="M144" s="139"/>
      <c r="T144" s="53"/>
      <c r="AT144" s="17" t="s">
        <v>133</v>
      </c>
      <c r="AU144" s="17" t="s">
        <v>82</v>
      </c>
    </row>
    <row r="145" spans="2:65" s="1" customFormat="1" ht="21.75" customHeight="1">
      <c r="B145" s="32"/>
      <c r="C145" s="123" t="s">
        <v>8</v>
      </c>
      <c r="D145" s="123" t="s">
        <v>126</v>
      </c>
      <c r="E145" s="124" t="s">
        <v>212</v>
      </c>
      <c r="F145" s="125" t="s">
        <v>213</v>
      </c>
      <c r="G145" s="126" t="s">
        <v>214</v>
      </c>
      <c r="H145" s="127">
        <v>2434.69</v>
      </c>
      <c r="I145" s="128"/>
      <c r="J145" s="129">
        <f>ROUND(I145*H145,2)</f>
        <v>0</v>
      </c>
      <c r="K145" s="125" t="s">
        <v>130</v>
      </c>
      <c r="L145" s="32"/>
      <c r="M145" s="130" t="s">
        <v>19</v>
      </c>
      <c r="N145" s="131" t="s">
        <v>43</v>
      </c>
      <c r="P145" s="132">
        <f>O145*H145</f>
        <v>0</v>
      </c>
      <c r="Q145" s="132">
        <v>0</v>
      </c>
      <c r="R145" s="132">
        <f>Q145*H145</f>
        <v>0</v>
      </c>
      <c r="S145" s="132">
        <v>0</v>
      </c>
      <c r="T145" s="133">
        <f>S145*H145</f>
        <v>0</v>
      </c>
      <c r="AR145" s="134" t="s">
        <v>131</v>
      </c>
      <c r="AT145" s="134" t="s">
        <v>126</v>
      </c>
      <c r="AU145" s="134" t="s">
        <v>82</v>
      </c>
      <c r="AY145" s="17" t="s">
        <v>124</v>
      </c>
      <c r="BE145" s="135">
        <f>IF(N145="základní",J145,0)</f>
        <v>0</v>
      </c>
      <c r="BF145" s="135">
        <f>IF(N145="snížená",J145,0)</f>
        <v>0</v>
      </c>
      <c r="BG145" s="135">
        <f>IF(N145="zákl. přenesená",J145,0)</f>
        <v>0</v>
      </c>
      <c r="BH145" s="135">
        <f>IF(N145="sníž. přenesená",J145,0)</f>
        <v>0</v>
      </c>
      <c r="BI145" s="135">
        <f>IF(N145="nulová",J145,0)</f>
        <v>0</v>
      </c>
      <c r="BJ145" s="17" t="s">
        <v>80</v>
      </c>
      <c r="BK145" s="135">
        <f>ROUND(I145*H145,2)</f>
        <v>0</v>
      </c>
      <c r="BL145" s="17" t="s">
        <v>131</v>
      </c>
      <c r="BM145" s="134" t="s">
        <v>215</v>
      </c>
    </row>
    <row r="146" spans="2:65" s="1" customFormat="1" ht="11.25">
      <c r="B146" s="32"/>
      <c r="D146" s="136" t="s">
        <v>133</v>
      </c>
      <c r="F146" s="137" t="s">
        <v>216</v>
      </c>
      <c r="I146" s="138"/>
      <c r="L146" s="32"/>
      <c r="M146" s="139"/>
      <c r="T146" s="53"/>
      <c r="AT146" s="17" t="s">
        <v>133</v>
      </c>
      <c r="AU146" s="17" t="s">
        <v>82</v>
      </c>
    </row>
    <row r="147" spans="2:65" s="12" customFormat="1" ht="11.25">
      <c r="B147" s="140"/>
      <c r="D147" s="141" t="s">
        <v>149</v>
      </c>
      <c r="E147" s="142" t="s">
        <v>19</v>
      </c>
      <c r="F147" s="143" t="s">
        <v>217</v>
      </c>
      <c r="H147" s="142" t="s">
        <v>19</v>
      </c>
      <c r="I147" s="144"/>
      <c r="L147" s="140"/>
      <c r="M147" s="145"/>
      <c r="T147" s="146"/>
      <c r="AT147" s="142" t="s">
        <v>149</v>
      </c>
      <c r="AU147" s="142" t="s">
        <v>82</v>
      </c>
      <c r="AV147" s="12" t="s">
        <v>80</v>
      </c>
      <c r="AW147" s="12" t="s">
        <v>33</v>
      </c>
      <c r="AX147" s="12" t="s">
        <v>72</v>
      </c>
      <c r="AY147" s="142" t="s">
        <v>124</v>
      </c>
    </row>
    <row r="148" spans="2:65" s="13" customFormat="1" ht="11.25">
      <c r="B148" s="147"/>
      <c r="D148" s="141" t="s">
        <v>149</v>
      </c>
      <c r="E148" s="148" t="s">
        <v>19</v>
      </c>
      <c r="F148" s="149" t="s">
        <v>218</v>
      </c>
      <c r="H148" s="150">
        <v>237.9</v>
      </c>
      <c r="I148" s="151"/>
      <c r="L148" s="147"/>
      <c r="M148" s="152"/>
      <c r="T148" s="153"/>
      <c r="AT148" s="148" t="s">
        <v>149</v>
      </c>
      <c r="AU148" s="148" t="s">
        <v>82</v>
      </c>
      <c r="AV148" s="13" t="s">
        <v>82</v>
      </c>
      <c r="AW148" s="13" t="s">
        <v>33</v>
      </c>
      <c r="AX148" s="13" t="s">
        <v>72</v>
      </c>
      <c r="AY148" s="148" t="s">
        <v>124</v>
      </c>
    </row>
    <row r="149" spans="2:65" s="12" customFormat="1" ht="11.25">
      <c r="B149" s="140"/>
      <c r="D149" s="141" t="s">
        <v>149</v>
      </c>
      <c r="E149" s="142" t="s">
        <v>19</v>
      </c>
      <c r="F149" s="143" t="s">
        <v>219</v>
      </c>
      <c r="H149" s="142" t="s">
        <v>19</v>
      </c>
      <c r="I149" s="144"/>
      <c r="L149" s="140"/>
      <c r="M149" s="145"/>
      <c r="T149" s="146"/>
      <c r="AT149" s="142" t="s">
        <v>149</v>
      </c>
      <c r="AU149" s="142" t="s">
        <v>82</v>
      </c>
      <c r="AV149" s="12" t="s">
        <v>80</v>
      </c>
      <c r="AW149" s="12" t="s">
        <v>33</v>
      </c>
      <c r="AX149" s="12" t="s">
        <v>72</v>
      </c>
      <c r="AY149" s="142" t="s">
        <v>124</v>
      </c>
    </row>
    <row r="150" spans="2:65" s="13" customFormat="1" ht="11.25">
      <c r="B150" s="147"/>
      <c r="D150" s="141" t="s">
        <v>149</v>
      </c>
      <c r="E150" s="148" t="s">
        <v>19</v>
      </c>
      <c r="F150" s="149" t="s">
        <v>220</v>
      </c>
      <c r="H150" s="150">
        <v>1220.45</v>
      </c>
      <c r="I150" s="151"/>
      <c r="L150" s="147"/>
      <c r="M150" s="152"/>
      <c r="T150" s="153"/>
      <c r="AT150" s="148" t="s">
        <v>149</v>
      </c>
      <c r="AU150" s="148" t="s">
        <v>82</v>
      </c>
      <c r="AV150" s="13" t="s">
        <v>82</v>
      </c>
      <c r="AW150" s="13" t="s">
        <v>33</v>
      </c>
      <c r="AX150" s="13" t="s">
        <v>72</v>
      </c>
      <c r="AY150" s="148" t="s">
        <v>124</v>
      </c>
    </row>
    <row r="151" spans="2:65" s="12" customFormat="1" ht="11.25">
      <c r="B151" s="140"/>
      <c r="D151" s="141" t="s">
        <v>149</v>
      </c>
      <c r="E151" s="142" t="s">
        <v>19</v>
      </c>
      <c r="F151" s="143" t="s">
        <v>221</v>
      </c>
      <c r="H151" s="142" t="s">
        <v>19</v>
      </c>
      <c r="I151" s="144"/>
      <c r="L151" s="140"/>
      <c r="M151" s="145"/>
      <c r="T151" s="146"/>
      <c r="AT151" s="142" t="s">
        <v>149</v>
      </c>
      <c r="AU151" s="142" t="s">
        <v>82</v>
      </c>
      <c r="AV151" s="12" t="s">
        <v>80</v>
      </c>
      <c r="AW151" s="12" t="s">
        <v>33</v>
      </c>
      <c r="AX151" s="12" t="s">
        <v>72</v>
      </c>
      <c r="AY151" s="142" t="s">
        <v>124</v>
      </c>
    </row>
    <row r="152" spans="2:65" s="13" customFormat="1" ht="11.25">
      <c r="B152" s="147"/>
      <c r="D152" s="141" t="s">
        <v>149</v>
      </c>
      <c r="E152" s="148" t="s">
        <v>19</v>
      </c>
      <c r="F152" s="149" t="s">
        <v>222</v>
      </c>
      <c r="H152" s="150">
        <v>976.34</v>
      </c>
      <c r="I152" s="151"/>
      <c r="L152" s="147"/>
      <c r="M152" s="152"/>
      <c r="T152" s="153"/>
      <c r="AT152" s="148" t="s">
        <v>149</v>
      </c>
      <c r="AU152" s="148" t="s">
        <v>82</v>
      </c>
      <c r="AV152" s="13" t="s">
        <v>82</v>
      </c>
      <c r="AW152" s="13" t="s">
        <v>33</v>
      </c>
      <c r="AX152" s="13" t="s">
        <v>72</v>
      </c>
      <c r="AY152" s="148" t="s">
        <v>124</v>
      </c>
    </row>
    <row r="153" spans="2:65" s="14" customFormat="1" ht="11.25">
      <c r="B153" s="154"/>
      <c r="D153" s="141" t="s">
        <v>149</v>
      </c>
      <c r="E153" s="155" t="s">
        <v>19</v>
      </c>
      <c r="F153" s="156" t="s">
        <v>164</v>
      </c>
      <c r="H153" s="157">
        <v>2434.69</v>
      </c>
      <c r="I153" s="158"/>
      <c r="L153" s="154"/>
      <c r="M153" s="159"/>
      <c r="T153" s="160"/>
      <c r="AT153" s="155" t="s">
        <v>149</v>
      </c>
      <c r="AU153" s="155" t="s">
        <v>82</v>
      </c>
      <c r="AV153" s="14" t="s">
        <v>131</v>
      </c>
      <c r="AW153" s="14" t="s">
        <v>33</v>
      </c>
      <c r="AX153" s="14" t="s">
        <v>80</v>
      </c>
      <c r="AY153" s="155" t="s">
        <v>124</v>
      </c>
    </row>
    <row r="154" spans="2:65" s="1" customFormat="1" ht="24.2" customHeight="1">
      <c r="B154" s="32"/>
      <c r="C154" s="123" t="s">
        <v>223</v>
      </c>
      <c r="D154" s="123" t="s">
        <v>126</v>
      </c>
      <c r="E154" s="124" t="s">
        <v>224</v>
      </c>
      <c r="F154" s="125" t="s">
        <v>225</v>
      </c>
      <c r="G154" s="126" t="s">
        <v>214</v>
      </c>
      <c r="H154" s="127">
        <v>2.6</v>
      </c>
      <c r="I154" s="128"/>
      <c r="J154" s="129">
        <f>ROUND(I154*H154,2)</f>
        <v>0</v>
      </c>
      <c r="K154" s="125" t="s">
        <v>130</v>
      </c>
      <c r="L154" s="32"/>
      <c r="M154" s="130" t="s">
        <v>19</v>
      </c>
      <c r="N154" s="131" t="s">
        <v>43</v>
      </c>
      <c r="P154" s="132">
        <f>O154*H154</f>
        <v>0</v>
      </c>
      <c r="Q154" s="132">
        <v>0</v>
      </c>
      <c r="R154" s="132">
        <f>Q154*H154</f>
        <v>0</v>
      </c>
      <c r="S154" s="132">
        <v>0</v>
      </c>
      <c r="T154" s="133">
        <f>S154*H154</f>
        <v>0</v>
      </c>
      <c r="AR154" s="134" t="s">
        <v>131</v>
      </c>
      <c r="AT154" s="134" t="s">
        <v>126</v>
      </c>
      <c r="AU154" s="134" t="s">
        <v>82</v>
      </c>
      <c r="AY154" s="17" t="s">
        <v>124</v>
      </c>
      <c r="BE154" s="135">
        <f>IF(N154="základní",J154,0)</f>
        <v>0</v>
      </c>
      <c r="BF154" s="135">
        <f>IF(N154="snížená",J154,0)</f>
        <v>0</v>
      </c>
      <c r="BG154" s="135">
        <f>IF(N154="zákl. přenesená",J154,0)</f>
        <v>0</v>
      </c>
      <c r="BH154" s="135">
        <f>IF(N154="sníž. přenesená",J154,0)</f>
        <v>0</v>
      </c>
      <c r="BI154" s="135">
        <f>IF(N154="nulová",J154,0)</f>
        <v>0</v>
      </c>
      <c r="BJ154" s="17" t="s">
        <v>80</v>
      </c>
      <c r="BK154" s="135">
        <f>ROUND(I154*H154,2)</f>
        <v>0</v>
      </c>
      <c r="BL154" s="17" t="s">
        <v>131</v>
      </c>
      <c r="BM154" s="134" t="s">
        <v>226</v>
      </c>
    </row>
    <row r="155" spans="2:65" s="1" customFormat="1" ht="11.25">
      <c r="B155" s="32"/>
      <c r="D155" s="136" t="s">
        <v>133</v>
      </c>
      <c r="F155" s="137" t="s">
        <v>227</v>
      </c>
      <c r="I155" s="138"/>
      <c r="L155" s="32"/>
      <c r="M155" s="139"/>
      <c r="T155" s="53"/>
      <c r="AT155" s="17" t="s">
        <v>133</v>
      </c>
      <c r="AU155" s="17" t="s">
        <v>82</v>
      </c>
    </row>
    <row r="156" spans="2:65" s="12" customFormat="1" ht="11.25">
      <c r="B156" s="140"/>
      <c r="D156" s="141" t="s">
        <v>149</v>
      </c>
      <c r="E156" s="142" t="s">
        <v>19</v>
      </c>
      <c r="F156" s="143" t="s">
        <v>228</v>
      </c>
      <c r="H156" s="142" t="s">
        <v>19</v>
      </c>
      <c r="I156" s="144"/>
      <c r="L156" s="140"/>
      <c r="M156" s="145"/>
      <c r="T156" s="146"/>
      <c r="AT156" s="142" t="s">
        <v>149</v>
      </c>
      <c r="AU156" s="142" t="s">
        <v>82</v>
      </c>
      <c r="AV156" s="12" t="s">
        <v>80</v>
      </c>
      <c r="AW156" s="12" t="s">
        <v>33</v>
      </c>
      <c r="AX156" s="12" t="s">
        <v>72</v>
      </c>
      <c r="AY156" s="142" t="s">
        <v>124</v>
      </c>
    </row>
    <row r="157" spans="2:65" s="13" customFormat="1" ht="11.25">
      <c r="B157" s="147"/>
      <c r="D157" s="141" t="s">
        <v>149</v>
      </c>
      <c r="E157" s="148" t="s">
        <v>19</v>
      </c>
      <c r="F157" s="149" t="s">
        <v>229</v>
      </c>
      <c r="H157" s="150">
        <v>2.6</v>
      </c>
      <c r="I157" s="151"/>
      <c r="L157" s="147"/>
      <c r="M157" s="152"/>
      <c r="T157" s="153"/>
      <c r="AT157" s="148" t="s">
        <v>149</v>
      </c>
      <c r="AU157" s="148" t="s">
        <v>82</v>
      </c>
      <c r="AV157" s="13" t="s">
        <v>82</v>
      </c>
      <c r="AW157" s="13" t="s">
        <v>33</v>
      </c>
      <c r="AX157" s="13" t="s">
        <v>80</v>
      </c>
      <c r="AY157" s="148" t="s">
        <v>124</v>
      </c>
    </row>
    <row r="158" spans="2:65" s="1" customFormat="1" ht="24.2" customHeight="1">
      <c r="B158" s="32"/>
      <c r="C158" s="123" t="s">
        <v>230</v>
      </c>
      <c r="D158" s="123" t="s">
        <v>126</v>
      </c>
      <c r="E158" s="124" t="s">
        <v>231</v>
      </c>
      <c r="F158" s="125" t="s">
        <v>232</v>
      </c>
      <c r="G158" s="126" t="s">
        <v>214</v>
      </c>
      <c r="H158" s="127">
        <v>88.4</v>
      </c>
      <c r="I158" s="128"/>
      <c r="J158" s="129">
        <f>ROUND(I158*H158,2)</f>
        <v>0</v>
      </c>
      <c r="K158" s="125" t="s">
        <v>130</v>
      </c>
      <c r="L158" s="32"/>
      <c r="M158" s="130" t="s">
        <v>19</v>
      </c>
      <c r="N158" s="131" t="s">
        <v>43</v>
      </c>
      <c r="P158" s="132">
        <f>O158*H158</f>
        <v>0</v>
      </c>
      <c r="Q158" s="132">
        <v>0</v>
      </c>
      <c r="R158" s="132">
        <f>Q158*H158</f>
        <v>0</v>
      </c>
      <c r="S158" s="132">
        <v>0</v>
      </c>
      <c r="T158" s="133">
        <f>S158*H158</f>
        <v>0</v>
      </c>
      <c r="AR158" s="134" t="s">
        <v>131</v>
      </c>
      <c r="AT158" s="134" t="s">
        <v>126</v>
      </c>
      <c r="AU158" s="134" t="s">
        <v>82</v>
      </c>
      <c r="AY158" s="17" t="s">
        <v>124</v>
      </c>
      <c r="BE158" s="135">
        <f>IF(N158="základní",J158,0)</f>
        <v>0</v>
      </c>
      <c r="BF158" s="135">
        <f>IF(N158="snížená",J158,0)</f>
        <v>0</v>
      </c>
      <c r="BG158" s="135">
        <f>IF(N158="zákl. přenesená",J158,0)</f>
        <v>0</v>
      </c>
      <c r="BH158" s="135">
        <f>IF(N158="sníž. přenesená",J158,0)</f>
        <v>0</v>
      </c>
      <c r="BI158" s="135">
        <f>IF(N158="nulová",J158,0)</f>
        <v>0</v>
      </c>
      <c r="BJ158" s="17" t="s">
        <v>80</v>
      </c>
      <c r="BK158" s="135">
        <f>ROUND(I158*H158,2)</f>
        <v>0</v>
      </c>
      <c r="BL158" s="17" t="s">
        <v>131</v>
      </c>
      <c r="BM158" s="134" t="s">
        <v>233</v>
      </c>
    </row>
    <row r="159" spans="2:65" s="1" customFormat="1" ht="11.25">
      <c r="B159" s="32"/>
      <c r="D159" s="136" t="s">
        <v>133</v>
      </c>
      <c r="F159" s="137" t="s">
        <v>234</v>
      </c>
      <c r="I159" s="138"/>
      <c r="L159" s="32"/>
      <c r="M159" s="139"/>
      <c r="T159" s="53"/>
      <c r="AT159" s="17" t="s">
        <v>133</v>
      </c>
      <c r="AU159" s="17" t="s">
        <v>82</v>
      </c>
    </row>
    <row r="160" spans="2:65" s="12" customFormat="1" ht="11.25">
      <c r="B160" s="140"/>
      <c r="D160" s="141" t="s">
        <v>149</v>
      </c>
      <c r="E160" s="142" t="s">
        <v>19</v>
      </c>
      <c r="F160" s="143" t="s">
        <v>235</v>
      </c>
      <c r="H160" s="142" t="s">
        <v>19</v>
      </c>
      <c r="I160" s="144"/>
      <c r="L160" s="140"/>
      <c r="M160" s="145"/>
      <c r="T160" s="146"/>
      <c r="AT160" s="142" t="s">
        <v>149</v>
      </c>
      <c r="AU160" s="142" t="s">
        <v>82</v>
      </c>
      <c r="AV160" s="12" t="s">
        <v>80</v>
      </c>
      <c r="AW160" s="12" t="s">
        <v>33</v>
      </c>
      <c r="AX160" s="12" t="s">
        <v>72</v>
      </c>
      <c r="AY160" s="142" t="s">
        <v>124</v>
      </c>
    </row>
    <row r="161" spans="2:65" s="13" customFormat="1" ht="11.25">
      <c r="B161" s="147"/>
      <c r="D161" s="141" t="s">
        <v>149</v>
      </c>
      <c r="E161" s="148" t="s">
        <v>19</v>
      </c>
      <c r="F161" s="149" t="s">
        <v>236</v>
      </c>
      <c r="H161" s="150">
        <v>56.4</v>
      </c>
      <c r="I161" s="151"/>
      <c r="L161" s="147"/>
      <c r="M161" s="152"/>
      <c r="T161" s="153"/>
      <c r="AT161" s="148" t="s">
        <v>149</v>
      </c>
      <c r="AU161" s="148" t="s">
        <v>82</v>
      </c>
      <c r="AV161" s="13" t="s">
        <v>82</v>
      </c>
      <c r="AW161" s="13" t="s">
        <v>33</v>
      </c>
      <c r="AX161" s="13" t="s">
        <v>72</v>
      </c>
      <c r="AY161" s="148" t="s">
        <v>124</v>
      </c>
    </row>
    <row r="162" spans="2:65" s="12" customFormat="1" ht="11.25">
      <c r="B162" s="140"/>
      <c r="D162" s="141" t="s">
        <v>149</v>
      </c>
      <c r="E162" s="142" t="s">
        <v>19</v>
      </c>
      <c r="F162" s="143" t="s">
        <v>237</v>
      </c>
      <c r="H162" s="142" t="s">
        <v>19</v>
      </c>
      <c r="I162" s="144"/>
      <c r="L162" s="140"/>
      <c r="M162" s="145"/>
      <c r="T162" s="146"/>
      <c r="AT162" s="142" t="s">
        <v>149</v>
      </c>
      <c r="AU162" s="142" t="s">
        <v>82</v>
      </c>
      <c r="AV162" s="12" t="s">
        <v>80</v>
      </c>
      <c r="AW162" s="12" t="s">
        <v>33</v>
      </c>
      <c r="AX162" s="12" t="s">
        <v>72</v>
      </c>
      <c r="AY162" s="142" t="s">
        <v>124</v>
      </c>
    </row>
    <row r="163" spans="2:65" s="13" customFormat="1" ht="11.25">
      <c r="B163" s="147"/>
      <c r="D163" s="141" t="s">
        <v>149</v>
      </c>
      <c r="E163" s="148" t="s">
        <v>19</v>
      </c>
      <c r="F163" s="149" t="s">
        <v>238</v>
      </c>
      <c r="H163" s="150">
        <v>32</v>
      </c>
      <c r="I163" s="151"/>
      <c r="L163" s="147"/>
      <c r="M163" s="152"/>
      <c r="T163" s="153"/>
      <c r="AT163" s="148" t="s">
        <v>149</v>
      </c>
      <c r="AU163" s="148" t="s">
        <v>82</v>
      </c>
      <c r="AV163" s="13" t="s">
        <v>82</v>
      </c>
      <c r="AW163" s="13" t="s">
        <v>33</v>
      </c>
      <c r="AX163" s="13" t="s">
        <v>72</v>
      </c>
      <c r="AY163" s="148" t="s">
        <v>124</v>
      </c>
    </row>
    <row r="164" spans="2:65" s="14" customFormat="1" ht="11.25">
      <c r="B164" s="154"/>
      <c r="D164" s="141" t="s">
        <v>149</v>
      </c>
      <c r="E164" s="155" t="s">
        <v>19</v>
      </c>
      <c r="F164" s="156" t="s">
        <v>164</v>
      </c>
      <c r="H164" s="157">
        <v>88.4</v>
      </c>
      <c r="I164" s="158"/>
      <c r="L164" s="154"/>
      <c r="M164" s="159"/>
      <c r="T164" s="160"/>
      <c r="AT164" s="155" t="s">
        <v>149</v>
      </c>
      <c r="AU164" s="155" t="s">
        <v>82</v>
      </c>
      <c r="AV164" s="14" t="s">
        <v>131</v>
      </c>
      <c r="AW164" s="14" t="s">
        <v>33</v>
      </c>
      <c r="AX164" s="14" t="s">
        <v>80</v>
      </c>
      <c r="AY164" s="155" t="s">
        <v>124</v>
      </c>
    </row>
    <row r="165" spans="2:65" s="1" customFormat="1" ht="37.9" customHeight="1">
      <c r="B165" s="32"/>
      <c r="C165" s="123" t="s">
        <v>239</v>
      </c>
      <c r="D165" s="123" t="s">
        <v>126</v>
      </c>
      <c r="E165" s="124" t="s">
        <v>240</v>
      </c>
      <c r="F165" s="125" t="s">
        <v>241</v>
      </c>
      <c r="G165" s="126" t="s">
        <v>214</v>
      </c>
      <c r="H165" s="127">
        <v>2584.66</v>
      </c>
      <c r="I165" s="128"/>
      <c r="J165" s="129">
        <f>ROUND(I165*H165,2)</f>
        <v>0</v>
      </c>
      <c r="K165" s="125" t="s">
        <v>130</v>
      </c>
      <c r="L165" s="32"/>
      <c r="M165" s="130" t="s">
        <v>19</v>
      </c>
      <c r="N165" s="131" t="s">
        <v>43</v>
      </c>
      <c r="P165" s="132">
        <f>O165*H165</f>
        <v>0</v>
      </c>
      <c r="Q165" s="132">
        <v>0</v>
      </c>
      <c r="R165" s="132">
        <f>Q165*H165</f>
        <v>0</v>
      </c>
      <c r="S165" s="132">
        <v>0</v>
      </c>
      <c r="T165" s="133">
        <f>S165*H165</f>
        <v>0</v>
      </c>
      <c r="AR165" s="134" t="s">
        <v>131</v>
      </c>
      <c r="AT165" s="134" t="s">
        <v>126</v>
      </c>
      <c r="AU165" s="134" t="s">
        <v>82</v>
      </c>
      <c r="AY165" s="17" t="s">
        <v>124</v>
      </c>
      <c r="BE165" s="135">
        <f>IF(N165="základní",J165,0)</f>
        <v>0</v>
      </c>
      <c r="BF165" s="135">
        <f>IF(N165="snížená",J165,0)</f>
        <v>0</v>
      </c>
      <c r="BG165" s="135">
        <f>IF(N165="zákl. přenesená",J165,0)</f>
        <v>0</v>
      </c>
      <c r="BH165" s="135">
        <f>IF(N165="sníž. přenesená",J165,0)</f>
        <v>0</v>
      </c>
      <c r="BI165" s="135">
        <f>IF(N165="nulová",J165,0)</f>
        <v>0</v>
      </c>
      <c r="BJ165" s="17" t="s">
        <v>80</v>
      </c>
      <c r="BK165" s="135">
        <f>ROUND(I165*H165,2)</f>
        <v>0</v>
      </c>
      <c r="BL165" s="17" t="s">
        <v>131</v>
      </c>
      <c r="BM165" s="134" t="s">
        <v>242</v>
      </c>
    </row>
    <row r="166" spans="2:65" s="1" customFormat="1" ht="11.25">
      <c r="B166" s="32"/>
      <c r="D166" s="136" t="s">
        <v>133</v>
      </c>
      <c r="F166" s="137" t="s">
        <v>243</v>
      </c>
      <c r="I166" s="138"/>
      <c r="L166" s="32"/>
      <c r="M166" s="139"/>
      <c r="T166" s="53"/>
      <c r="AT166" s="17" t="s">
        <v>133</v>
      </c>
      <c r="AU166" s="17" t="s">
        <v>82</v>
      </c>
    </row>
    <row r="167" spans="2:65" s="13" customFormat="1" ht="11.25">
      <c r="B167" s="147"/>
      <c r="D167" s="141" t="s">
        <v>149</v>
      </c>
      <c r="E167" s="148" t="s">
        <v>19</v>
      </c>
      <c r="F167" s="149" t="s">
        <v>244</v>
      </c>
      <c r="H167" s="150">
        <v>131.96</v>
      </c>
      <c r="I167" s="151"/>
      <c r="L167" s="147"/>
      <c r="M167" s="152"/>
      <c r="T167" s="153"/>
      <c r="AT167" s="148" t="s">
        <v>149</v>
      </c>
      <c r="AU167" s="148" t="s">
        <v>82</v>
      </c>
      <c r="AV167" s="13" t="s">
        <v>82</v>
      </c>
      <c r="AW167" s="13" t="s">
        <v>33</v>
      </c>
      <c r="AX167" s="13" t="s">
        <v>72</v>
      </c>
      <c r="AY167" s="148" t="s">
        <v>124</v>
      </c>
    </row>
    <row r="168" spans="2:65" s="13" customFormat="1" ht="11.25">
      <c r="B168" s="147"/>
      <c r="D168" s="141" t="s">
        <v>149</v>
      </c>
      <c r="E168" s="148" t="s">
        <v>19</v>
      </c>
      <c r="F168" s="149" t="s">
        <v>245</v>
      </c>
      <c r="H168" s="150">
        <v>2434.69</v>
      </c>
      <c r="I168" s="151"/>
      <c r="L168" s="147"/>
      <c r="M168" s="152"/>
      <c r="T168" s="153"/>
      <c r="AT168" s="148" t="s">
        <v>149</v>
      </c>
      <c r="AU168" s="148" t="s">
        <v>82</v>
      </c>
      <c r="AV168" s="13" t="s">
        <v>82</v>
      </c>
      <c r="AW168" s="13" t="s">
        <v>33</v>
      </c>
      <c r="AX168" s="13" t="s">
        <v>72</v>
      </c>
      <c r="AY168" s="148" t="s">
        <v>124</v>
      </c>
    </row>
    <row r="169" spans="2:65" s="13" customFormat="1" ht="11.25">
      <c r="B169" s="147"/>
      <c r="D169" s="141" t="s">
        <v>149</v>
      </c>
      <c r="E169" s="148" t="s">
        <v>19</v>
      </c>
      <c r="F169" s="149" t="s">
        <v>246</v>
      </c>
      <c r="H169" s="150">
        <v>2.6</v>
      </c>
      <c r="I169" s="151"/>
      <c r="L169" s="147"/>
      <c r="M169" s="152"/>
      <c r="T169" s="153"/>
      <c r="AT169" s="148" t="s">
        <v>149</v>
      </c>
      <c r="AU169" s="148" t="s">
        <v>82</v>
      </c>
      <c r="AV169" s="13" t="s">
        <v>82</v>
      </c>
      <c r="AW169" s="13" t="s">
        <v>33</v>
      </c>
      <c r="AX169" s="13" t="s">
        <v>72</v>
      </c>
      <c r="AY169" s="148" t="s">
        <v>124</v>
      </c>
    </row>
    <row r="170" spans="2:65" s="13" customFormat="1" ht="11.25">
      <c r="B170" s="147"/>
      <c r="D170" s="141" t="s">
        <v>149</v>
      </c>
      <c r="E170" s="148" t="s">
        <v>19</v>
      </c>
      <c r="F170" s="149" t="s">
        <v>247</v>
      </c>
      <c r="H170" s="150">
        <v>88.4</v>
      </c>
      <c r="I170" s="151"/>
      <c r="L170" s="147"/>
      <c r="M170" s="152"/>
      <c r="T170" s="153"/>
      <c r="AT170" s="148" t="s">
        <v>149</v>
      </c>
      <c r="AU170" s="148" t="s">
        <v>82</v>
      </c>
      <c r="AV170" s="13" t="s">
        <v>82</v>
      </c>
      <c r="AW170" s="13" t="s">
        <v>33</v>
      </c>
      <c r="AX170" s="13" t="s">
        <v>72</v>
      </c>
      <c r="AY170" s="148" t="s">
        <v>124</v>
      </c>
    </row>
    <row r="171" spans="2:65" s="13" customFormat="1" ht="11.25">
      <c r="B171" s="147"/>
      <c r="D171" s="141" t="s">
        <v>149</v>
      </c>
      <c r="E171" s="148" t="s">
        <v>19</v>
      </c>
      <c r="F171" s="149" t="s">
        <v>248</v>
      </c>
      <c r="H171" s="150">
        <v>-52.19</v>
      </c>
      <c r="I171" s="151"/>
      <c r="L171" s="147"/>
      <c r="M171" s="152"/>
      <c r="T171" s="153"/>
      <c r="AT171" s="148" t="s">
        <v>149</v>
      </c>
      <c r="AU171" s="148" t="s">
        <v>82</v>
      </c>
      <c r="AV171" s="13" t="s">
        <v>82</v>
      </c>
      <c r="AW171" s="13" t="s">
        <v>33</v>
      </c>
      <c r="AX171" s="13" t="s">
        <v>72</v>
      </c>
      <c r="AY171" s="148" t="s">
        <v>124</v>
      </c>
    </row>
    <row r="172" spans="2:65" s="13" customFormat="1" ht="11.25">
      <c r="B172" s="147"/>
      <c r="D172" s="141" t="s">
        <v>149</v>
      </c>
      <c r="E172" s="148" t="s">
        <v>19</v>
      </c>
      <c r="F172" s="149" t="s">
        <v>249</v>
      </c>
      <c r="H172" s="150">
        <v>-20.8</v>
      </c>
      <c r="I172" s="151"/>
      <c r="L172" s="147"/>
      <c r="M172" s="152"/>
      <c r="T172" s="153"/>
      <c r="AT172" s="148" t="s">
        <v>149</v>
      </c>
      <c r="AU172" s="148" t="s">
        <v>82</v>
      </c>
      <c r="AV172" s="13" t="s">
        <v>82</v>
      </c>
      <c r="AW172" s="13" t="s">
        <v>33</v>
      </c>
      <c r="AX172" s="13" t="s">
        <v>72</v>
      </c>
      <c r="AY172" s="148" t="s">
        <v>124</v>
      </c>
    </row>
    <row r="173" spans="2:65" s="14" customFormat="1" ht="11.25">
      <c r="B173" s="154"/>
      <c r="D173" s="141" t="s">
        <v>149</v>
      </c>
      <c r="E173" s="155" t="s">
        <v>19</v>
      </c>
      <c r="F173" s="156" t="s">
        <v>164</v>
      </c>
      <c r="H173" s="157">
        <v>2584.66</v>
      </c>
      <c r="I173" s="158"/>
      <c r="L173" s="154"/>
      <c r="M173" s="159"/>
      <c r="T173" s="160"/>
      <c r="AT173" s="155" t="s">
        <v>149</v>
      </c>
      <c r="AU173" s="155" t="s">
        <v>82</v>
      </c>
      <c r="AV173" s="14" t="s">
        <v>131</v>
      </c>
      <c r="AW173" s="14" t="s">
        <v>33</v>
      </c>
      <c r="AX173" s="14" t="s">
        <v>80</v>
      </c>
      <c r="AY173" s="155" t="s">
        <v>124</v>
      </c>
    </row>
    <row r="174" spans="2:65" s="1" customFormat="1" ht="37.9" customHeight="1">
      <c r="B174" s="32"/>
      <c r="C174" s="123" t="s">
        <v>250</v>
      </c>
      <c r="D174" s="123" t="s">
        <v>126</v>
      </c>
      <c r="E174" s="124" t="s">
        <v>251</v>
      </c>
      <c r="F174" s="125" t="s">
        <v>252</v>
      </c>
      <c r="G174" s="126" t="s">
        <v>214</v>
      </c>
      <c r="H174" s="127">
        <v>51693.2</v>
      </c>
      <c r="I174" s="128"/>
      <c r="J174" s="129">
        <f>ROUND(I174*H174,2)</f>
        <v>0</v>
      </c>
      <c r="K174" s="125" t="s">
        <v>130</v>
      </c>
      <c r="L174" s="32"/>
      <c r="M174" s="130" t="s">
        <v>19</v>
      </c>
      <c r="N174" s="131" t="s">
        <v>43</v>
      </c>
      <c r="P174" s="132">
        <f>O174*H174</f>
        <v>0</v>
      </c>
      <c r="Q174" s="132">
        <v>0</v>
      </c>
      <c r="R174" s="132">
        <f>Q174*H174</f>
        <v>0</v>
      </c>
      <c r="S174" s="132">
        <v>0</v>
      </c>
      <c r="T174" s="133">
        <f>S174*H174</f>
        <v>0</v>
      </c>
      <c r="AR174" s="134" t="s">
        <v>131</v>
      </c>
      <c r="AT174" s="134" t="s">
        <v>126</v>
      </c>
      <c r="AU174" s="134" t="s">
        <v>82</v>
      </c>
      <c r="AY174" s="17" t="s">
        <v>124</v>
      </c>
      <c r="BE174" s="135">
        <f>IF(N174="základní",J174,0)</f>
        <v>0</v>
      </c>
      <c r="BF174" s="135">
        <f>IF(N174="snížená",J174,0)</f>
        <v>0</v>
      </c>
      <c r="BG174" s="135">
        <f>IF(N174="zákl. přenesená",J174,0)</f>
        <v>0</v>
      </c>
      <c r="BH174" s="135">
        <f>IF(N174="sníž. přenesená",J174,0)</f>
        <v>0</v>
      </c>
      <c r="BI174" s="135">
        <f>IF(N174="nulová",J174,0)</f>
        <v>0</v>
      </c>
      <c r="BJ174" s="17" t="s">
        <v>80</v>
      </c>
      <c r="BK174" s="135">
        <f>ROUND(I174*H174,2)</f>
        <v>0</v>
      </c>
      <c r="BL174" s="17" t="s">
        <v>131</v>
      </c>
      <c r="BM174" s="134" t="s">
        <v>253</v>
      </c>
    </row>
    <row r="175" spans="2:65" s="1" customFormat="1" ht="11.25">
      <c r="B175" s="32"/>
      <c r="D175" s="136" t="s">
        <v>133</v>
      </c>
      <c r="F175" s="137" t="s">
        <v>254</v>
      </c>
      <c r="I175" s="138"/>
      <c r="L175" s="32"/>
      <c r="M175" s="139"/>
      <c r="T175" s="53"/>
      <c r="AT175" s="17" t="s">
        <v>133</v>
      </c>
      <c r="AU175" s="17" t="s">
        <v>82</v>
      </c>
    </row>
    <row r="176" spans="2:65" s="13" customFormat="1" ht="11.25">
      <c r="B176" s="147"/>
      <c r="D176" s="141" t="s">
        <v>149</v>
      </c>
      <c r="E176" s="148" t="s">
        <v>19</v>
      </c>
      <c r="F176" s="149" t="s">
        <v>255</v>
      </c>
      <c r="H176" s="150">
        <v>51693.2</v>
      </c>
      <c r="I176" s="151"/>
      <c r="L176" s="147"/>
      <c r="M176" s="152"/>
      <c r="T176" s="153"/>
      <c r="AT176" s="148" t="s">
        <v>149</v>
      </c>
      <c r="AU176" s="148" t="s">
        <v>82</v>
      </c>
      <c r="AV176" s="13" t="s">
        <v>82</v>
      </c>
      <c r="AW176" s="13" t="s">
        <v>33</v>
      </c>
      <c r="AX176" s="13" t="s">
        <v>80</v>
      </c>
      <c r="AY176" s="148" t="s">
        <v>124</v>
      </c>
    </row>
    <row r="177" spans="2:65" s="1" customFormat="1" ht="24.2" customHeight="1">
      <c r="B177" s="32"/>
      <c r="C177" s="123" t="s">
        <v>256</v>
      </c>
      <c r="D177" s="123" t="s">
        <v>126</v>
      </c>
      <c r="E177" s="124" t="s">
        <v>257</v>
      </c>
      <c r="F177" s="125" t="s">
        <v>258</v>
      </c>
      <c r="G177" s="126" t="s">
        <v>214</v>
      </c>
      <c r="H177" s="127">
        <v>2584.66</v>
      </c>
      <c r="I177" s="128"/>
      <c r="J177" s="129">
        <f>ROUND(I177*H177,2)</f>
        <v>0</v>
      </c>
      <c r="K177" s="125" t="s">
        <v>130</v>
      </c>
      <c r="L177" s="32"/>
      <c r="M177" s="130" t="s">
        <v>19</v>
      </c>
      <c r="N177" s="131" t="s">
        <v>43</v>
      </c>
      <c r="P177" s="132">
        <f>O177*H177</f>
        <v>0</v>
      </c>
      <c r="Q177" s="132">
        <v>0</v>
      </c>
      <c r="R177" s="132">
        <f>Q177*H177</f>
        <v>0</v>
      </c>
      <c r="S177" s="132">
        <v>0</v>
      </c>
      <c r="T177" s="133">
        <f>S177*H177</f>
        <v>0</v>
      </c>
      <c r="AR177" s="134" t="s">
        <v>131</v>
      </c>
      <c r="AT177" s="134" t="s">
        <v>126</v>
      </c>
      <c r="AU177" s="134" t="s">
        <v>82</v>
      </c>
      <c r="AY177" s="17" t="s">
        <v>124</v>
      </c>
      <c r="BE177" s="135">
        <f>IF(N177="základní",J177,0)</f>
        <v>0</v>
      </c>
      <c r="BF177" s="135">
        <f>IF(N177="snížená",J177,0)</f>
        <v>0</v>
      </c>
      <c r="BG177" s="135">
        <f>IF(N177="zákl. přenesená",J177,0)</f>
        <v>0</v>
      </c>
      <c r="BH177" s="135">
        <f>IF(N177="sníž. přenesená",J177,0)</f>
        <v>0</v>
      </c>
      <c r="BI177" s="135">
        <f>IF(N177="nulová",J177,0)</f>
        <v>0</v>
      </c>
      <c r="BJ177" s="17" t="s">
        <v>80</v>
      </c>
      <c r="BK177" s="135">
        <f>ROUND(I177*H177,2)</f>
        <v>0</v>
      </c>
      <c r="BL177" s="17" t="s">
        <v>131</v>
      </c>
      <c r="BM177" s="134" t="s">
        <v>259</v>
      </c>
    </row>
    <row r="178" spans="2:65" s="1" customFormat="1" ht="11.25">
      <c r="B178" s="32"/>
      <c r="D178" s="136" t="s">
        <v>133</v>
      </c>
      <c r="F178" s="137" t="s">
        <v>260</v>
      </c>
      <c r="I178" s="138"/>
      <c r="L178" s="32"/>
      <c r="M178" s="139"/>
      <c r="T178" s="53"/>
      <c r="AT178" s="17" t="s">
        <v>133</v>
      </c>
      <c r="AU178" s="17" t="s">
        <v>82</v>
      </c>
    </row>
    <row r="179" spans="2:65" s="1" customFormat="1" ht="24.2" customHeight="1">
      <c r="B179" s="32"/>
      <c r="C179" s="123" t="s">
        <v>7</v>
      </c>
      <c r="D179" s="123" t="s">
        <v>126</v>
      </c>
      <c r="E179" s="124" t="s">
        <v>261</v>
      </c>
      <c r="F179" s="125" t="s">
        <v>262</v>
      </c>
      <c r="G179" s="126" t="s">
        <v>214</v>
      </c>
      <c r="H179" s="127">
        <v>52.19</v>
      </c>
      <c r="I179" s="128"/>
      <c r="J179" s="129">
        <f>ROUND(I179*H179,2)</f>
        <v>0</v>
      </c>
      <c r="K179" s="125" t="s">
        <v>130</v>
      </c>
      <c r="L179" s="32"/>
      <c r="M179" s="130" t="s">
        <v>19</v>
      </c>
      <c r="N179" s="131" t="s">
        <v>43</v>
      </c>
      <c r="P179" s="132">
        <f>O179*H179</f>
        <v>0</v>
      </c>
      <c r="Q179" s="132">
        <v>0</v>
      </c>
      <c r="R179" s="132">
        <f>Q179*H179</f>
        <v>0</v>
      </c>
      <c r="S179" s="132">
        <v>0</v>
      </c>
      <c r="T179" s="133">
        <f>S179*H179</f>
        <v>0</v>
      </c>
      <c r="AR179" s="134" t="s">
        <v>131</v>
      </c>
      <c r="AT179" s="134" t="s">
        <v>126</v>
      </c>
      <c r="AU179" s="134" t="s">
        <v>82</v>
      </c>
      <c r="AY179" s="17" t="s">
        <v>124</v>
      </c>
      <c r="BE179" s="135">
        <f>IF(N179="základní",J179,0)</f>
        <v>0</v>
      </c>
      <c r="BF179" s="135">
        <f>IF(N179="snížená",J179,0)</f>
        <v>0</v>
      </c>
      <c r="BG179" s="135">
        <f>IF(N179="zákl. přenesená",J179,0)</f>
        <v>0</v>
      </c>
      <c r="BH179" s="135">
        <f>IF(N179="sníž. přenesená",J179,0)</f>
        <v>0</v>
      </c>
      <c r="BI179" s="135">
        <f>IF(N179="nulová",J179,0)</f>
        <v>0</v>
      </c>
      <c r="BJ179" s="17" t="s">
        <v>80</v>
      </c>
      <c r="BK179" s="135">
        <f>ROUND(I179*H179,2)</f>
        <v>0</v>
      </c>
      <c r="BL179" s="17" t="s">
        <v>131</v>
      </c>
      <c r="BM179" s="134" t="s">
        <v>263</v>
      </c>
    </row>
    <row r="180" spans="2:65" s="1" customFormat="1" ht="11.25">
      <c r="B180" s="32"/>
      <c r="D180" s="136" t="s">
        <v>133</v>
      </c>
      <c r="F180" s="137" t="s">
        <v>264</v>
      </c>
      <c r="I180" s="138"/>
      <c r="L180" s="32"/>
      <c r="M180" s="139"/>
      <c r="T180" s="53"/>
      <c r="AT180" s="17" t="s">
        <v>133</v>
      </c>
      <c r="AU180" s="17" t="s">
        <v>82</v>
      </c>
    </row>
    <row r="181" spans="2:65" s="12" customFormat="1" ht="11.25">
      <c r="B181" s="140"/>
      <c r="D181" s="141" t="s">
        <v>149</v>
      </c>
      <c r="E181" s="142" t="s">
        <v>19</v>
      </c>
      <c r="F181" s="143" t="s">
        <v>265</v>
      </c>
      <c r="H181" s="142" t="s">
        <v>19</v>
      </c>
      <c r="I181" s="144"/>
      <c r="L181" s="140"/>
      <c r="M181" s="145"/>
      <c r="T181" s="146"/>
      <c r="AT181" s="142" t="s">
        <v>149</v>
      </c>
      <c r="AU181" s="142" t="s">
        <v>82</v>
      </c>
      <c r="AV181" s="12" t="s">
        <v>80</v>
      </c>
      <c r="AW181" s="12" t="s">
        <v>33</v>
      </c>
      <c r="AX181" s="12" t="s">
        <v>72</v>
      </c>
      <c r="AY181" s="142" t="s">
        <v>124</v>
      </c>
    </row>
    <row r="182" spans="2:65" s="13" customFormat="1" ht="11.25">
      <c r="B182" s="147"/>
      <c r="D182" s="141" t="s">
        <v>149</v>
      </c>
      <c r="E182" s="148" t="s">
        <v>19</v>
      </c>
      <c r="F182" s="149" t="s">
        <v>186</v>
      </c>
      <c r="H182" s="150">
        <v>10</v>
      </c>
      <c r="I182" s="151"/>
      <c r="L182" s="147"/>
      <c r="M182" s="152"/>
      <c r="T182" s="153"/>
      <c r="AT182" s="148" t="s">
        <v>149</v>
      </c>
      <c r="AU182" s="148" t="s">
        <v>82</v>
      </c>
      <c r="AV182" s="13" t="s">
        <v>82</v>
      </c>
      <c r="AW182" s="13" t="s">
        <v>33</v>
      </c>
      <c r="AX182" s="13" t="s">
        <v>72</v>
      </c>
      <c r="AY182" s="148" t="s">
        <v>124</v>
      </c>
    </row>
    <row r="183" spans="2:65" s="12" customFormat="1" ht="11.25">
      <c r="B183" s="140"/>
      <c r="D183" s="141" t="s">
        <v>149</v>
      </c>
      <c r="E183" s="142" t="s">
        <v>19</v>
      </c>
      <c r="F183" s="143" t="s">
        <v>266</v>
      </c>
      <c r="H183" s="142" t="s">
        <v>19</v>
      </c>
      <c r="I183" s="144"/>
      <c r="L183" s="140"/>
      <c r="M183" s="145"/>
      <c r="T183" s="146"/>
      <c r="AT183" s="142" t="s">
        <v>149</v>
      </c>
      <c r="AU183" s="142" t="s">
        <v>82</v>
      </c>
      <c r="AV183" s="12" t="s">
        <v>80</v>
      </c>
      <c r="AW183" s="12" t="s">
        <v>33</v>
      </c>
      <c r="AX183" s="12" t="s">
        <v>72</v>
      </c>
      <c r="AY183" s="142" t="s">
        <v>124</v>
      </c>
    </row>
    <row r="184" spans="2:65" s="13" customFormat="1" ht="11.25">
      <c r="B184" s="147"/>
      <c r="D184" s="141" t="s">
        <v>149</v>
      </c>
      <c r="E184" s="148" t="s">
        <v>19</v>
      </c>
      <c r="F184" s="149" t="s">
        <v>267</v>
      </c>
      <c r="H184" s="150">
        <v>42.19</v>
      </c>
      <c r="I184" s="151"/>
      <c r="L184" s="147"/>
      <c r="M184" s="152"/>
      <c r="T184" s="153"/>
      <c r="AT184" s="148" t="s">
        <v>149</v>
      </c>
      <c r="AU184" s="148" t="s">
        <v>82</v>
      </c>
      <c r="AV184" s="13" t="s">
        <v>82</v>
      </c>
      <c r="AW184" s="13" t="s">
        <v>33</v>
      </c>
      <c r="AX184" s="13" t="s">
        <v>72</v>
      </c>
      <c r="AY184" s="148" t="s">
        <v>124</v>
      </c>
    </row>
    <row r="185" spans="2:65" s="14" customFormat="1" ht="11.25">
      <c r="B185" s="154"/>
      <c r="D185" s="141" t="s">
        <v>149</v>
      </c>
      <c r="E185" s="155" t="s">
        <v>19</v>
      </c>
      <c r="F185" s="156" t="s">
        <v>164</v>
      </c>
      <c r="H185" s="157">
        <v>52.19</v>
      </c>
      <c r="I185" s="158"/>
      <c r="L185" s="154"/>
      <c r="M185" s="159"/>
      <c r="T185" s="160"/>
      <c r="AT185" s="155" t="s">
        <v>149</v>
      </c>
      <c r="AU185" s="155" t="s">
        <v>82</v>
      </c>
      <c r="AV185" s="14" t="s">
        <v>131</v>
      </c>
      <c r="AW185" s="14" t="s">
        <v>33</v>
      </c>
      <c r="AX185" s="14" t="s">
        <v>80</v>
      </c>
      <c r="AY185" s="155" t="s">
        <v>124</v>
      </c>
    </row>
    <row r="186" spans="2:65" s="1" customFormat="1" ht="24.2" customHeight="1">
      <c r="B186" s="32"/>
      <c r="C186" s="123" t="s">
        <v>268</v>
      </c>
      <c r="D186" s="123" t="s">
        <v>126</v>
      </c>
      <c r="E186" s="124" t="s">
        <v>269</v>
      </c>
      <c r="F186" s="125" t="s">
        <v>270</v>
      </c>
      <c r="G186" s="126" t="s">
        <v>214</v>
      </c>
      <c r="H186" s="127">
        <v>433.6</v>
      </c>
      <c r="I186" s="128"/>
      <c r="J186" s="129">
        <f>ROUND(I186*H186,2)</f>
        <v>0</v>
      </c>
      <c r="K186" s="125" t="s">
        <v>130</v>
      </c>
      <c r="L186" s="32"/>
      <c r="M186" s="130" t="s">
        <v>19</v>
      </c>
      <c r="N186" s="131" t="s">
        <v>43</v>
      </c>
      <c r="P186" s="132">
        <f>O186*H186</f>
        <v>0</v>
      </c>
      <c r="Q186" s="132">
        <v>0</v>
      </c>
      <c r="R186" s="132">
        <f>Q186*H186</f>
        <v>0</v>
      </c>
      <c r="S186" s="132">
        <v>0</v>
      </c>
      <c r="T186" s="133">
        <f>S186*H186</f>
        <v>0</v>
      </c>
      <c r="AR186" s="134" t="s">
        <v>131</v>
      </c>
      <c r="AT186" s="134" t="s">
        <v>126</v>
      </c>
      <c r="AU186" s="134" t="s">
        <v>82</v>
      </c>
      <c r="AY186" s="17" t="s">
        <v>124</v>
      </c>
      <c r="BE186" s="135">
        <f>IF(N186="základní",J186,0)</f>
        <v>0</v>
      </c>
      <c r="BF186" s="135">
        <f>IF(N186="snížená",J186,0)</f>
        <v>0</v>
      </c>
      <c r="BG186" s="135">
        <f>IF(N186="zákl. přenesená",J186,0)</f>
        <v>0</v>
      </c>
      <c r="BH186" s="135">
        <f>IF(N186="sníž. přenesená",J186,0)</f>
        <v>0</v>
      </c>
      <c r="BI186" s="135">
        <f>IF(N186="nulová",J186,0)</f>
        <v>0</v>
      </c>
      <c r="BJ186" s="17" t="s">
        <v>80</v>
      </c>
      <c r="BK186" s="135">
        <f>ROUND(I186*H186,2)</f>
        <v>0</v>
      </c>
      <c r="BL186" s="17" t="s">
        <v>131</v>
      </c>
      <c r="BM186" s="134" t="s">
        <v>271</v>
      </c>
    </row>
    <row r="187" spans="2:65" s="1" customFormat="1" ht="11.25">
      <c r="B187" s="32"/>
      <c r="D187" s="136" t="s">
        <v>133</v>
      </c>
      <c r="F187" s="137" t="s">
        <v>272</v>
      </c>
      <c r="I187" s="138"/>
      <c r="L187" s="32"/>
      <c r="M187" s="139"/>
      <c r="T187" s="53"/>
      <c r="AT187" s="17" t="s">
        <v>133</v>
      </c>
      <c r="AU187" s="17" t="s">
        <v>82</v>
      </c>
    </row>
    <row r="188" spans="2:65" s="12" customFormat="1" ht="11.25">
      <c r="B188" s="140"/>
      <c r="D188" s="141" t="s">
        <v>149</v>
      </c>
      <c r="E188" s="142" t="s">
        <v>19</v>
      </c>
      <c r="F188" s="143" t="s">
        <v>221</v>
      </c>
      <c r="H188" s="142" t="s">
        <v>19</v>
      </c>
      <c r="I188" s="144"/>
      <c r="L188" s="140"/>
      <c r="M188" s="145"/>
      <c r="T188" s="146"/>
      <c r="AT188" s="142" t="s">
        <v>149</v>
      </c>
      <c r="AU188" s="142" t="s">
        <v>82</v>
      </c>
      <c r="AV188" s="12" t="s">
        <v>80</v>
      </c>
      <c r="AW188" s="12" t="s">
        <v>33</v>
      </c>
      <c r="AX188" s="12" t="s">
        <v>72</v>
      </c>
      <c r="AY188" s="142" t="s">
        <v>124</v>
      </c>
    </row>
    <row r="189" spans="2:65" s="12" customFormat="1" ht="11.25">
      <c r="B189" s="140"/>
      <c r="D189" s="141" t="s">
        <v>149</v>
      </c>
      <c r="E189" s="142" t="s">
        <v>19</v>
      </c>
      <c r="F189" s="143" t="s">
        <v>273</v>
      </c>
      <c r="H189" s="142" t="s">
        <v>19</v>
      </c>
      <c r="I189" s="144"/>
      <c r="L189" s="140"/>
      <c r="M189" s="145"/>
      <c r="T189" s="146"/>
      <c r="AT189" s="142" t="s">
        <v>149</v>
      </c>
      <c r="AU189" s="142" t="s">
        <v>82</v>
      </c>
      <c r="AV189" s="12" t="s">
        <v>80</v>
      </c>
      <c r="AW189" s="12" t="s">
        <v>33</v>
      </c>
      <c r="AX189" s="12" t="s">
        <v>72</v>
      </c>
      <c r="AY189" s="142" t="s">
        <v>124</v>
      </c>
    </row>
    <row r="190" spans="2:65" s="13" customFormat="1" ht="11.25">
      <c r="B190" s="147"/>
      <c r="D190" s="141" t="s">
        <v>149</v>
      </c>
      <c r="E190" s="148" t="s">
        <v>19</v>
      </c>
      <c r="F190" s="149" t="s">
        <v>274</v>
      </c>
      <c r="H190" s="150">
        <v>433.6</v>
      </c>
      <c r="I190" s="151"/>
      <c r="L190" s="147"/>
      <c r="M190" s="152"/>
      <c r="T190" s="153"/>
      <c r="AT190" s="148" t="s">
        <v>149</v>
      </c>
      <c r="AU190" s="148" t="s">
        <v>82</v>
      </c>
      <c r="AV190" s="13" t="s">
        <v>82</v>
      </c>
      <c r="AW190" s="13" t="s">
        <v>33</v>
      </c>
      <c r="AX190" s="13" t="s">
        <v>80</v>
      </c>
      <c r="AY190" s="148" t="s">
        <v>124</v>
      </c>
    </row>
    <row r="191" spans="2:65" s="1" customFormat="1" ht="24.2" customHeight="1">
      <c r="B191" s="32"/>
      <c r="C191" s="123" t="s">
        <v>275</v>
      </c>
      <c r="D191" s="123" t="s">
        <v>126</v>
      </c>
      <c r="E191" s="124" t="s">
        <v>276</v>
      </c>
      <c r="F191" s="125" t="s">
        <v>277</v>
      </c>
      <c r="G191" s="126" t="s">
        <v>278</v>
      </c>
      <c r="H191" s="127">
        <v>4652.3879999999999</v>
      </c>
      <c r="I191" s="128"/>
      <c r="J191" s="129">
        <f>ROUND(I191*H191,2)</f>
        <v>0</v>
      </c>
      <c r="K191" s="125" t="s">
        <v>130</v>
      </c>
      <c r="L191" s="32"/>
      <c r="M191" s="130" t="s">
        <v>19</v>
      </c>
      <c r="N191" s="131" t="s">
        <v>43</v>
      </c>
      <c r="P191" s="132">
        <f>O191*H191</f>
        <v>0</v>
      </c>
      <c r="Q191" s="132">
        <v>0</v>
      </c>
      <c r="R191" s="132">
        <f>Q191*H191</f>
        <v>0</v>
      </c>
      <c r="S191" s="132">
        <v>0</v>
      </c>
      <c r="T191" s="133">
        <f>S191*H191</f>
        <v>0</v>
      </c>
      <c r="AR191" s="134" t="s">
        <v>131</v>
      </c>
      <c r="AT191" s="134" t="s">
        <v>126</v>
      </c>
      <c r="AU191" s="134" t="s">
        <v>82</v>
      </c>
      <c r="AY191" s="17" t="s">
        <v>124</v>
      </c>
      <c r="BE191" s="135">
        <f>IF(N191="základní",J191,0)</f>
        <v>0</v>
      </c>
      <c r="BF191" s="135">
        <f>IF(N191="snížená",J191,0)</f>
        <v>0</v>
      </c>
      <c r="BG191" s="135">
        <f>IF(N191="zákl. přenesená",J191,0)</f>
        <v>0</v>
      </c>
      <c r="BH191" s="135">
        <f>IF(N191="sníž. přenesená",J191,0)</f>
        <v>0</v>
      </c>
      <c r="BI191" s="135">
        <f>IF(N191="nulová",J191,0)</f>
        <v>0</v>
      </c>
      <c r="BJ191" s="17" t="s">
        <v>80</v>
      </c>
      <c r="BK191" s="135">
        <f>ROUND(I191*H191,2)</f>
        <v>0</v>
      </c>
      <c r="BL191" s="17" t="s">
        <v>131</v>
      </c>
      <c r="BM191" s="134" t="s">
        <v>279</v>
      </c>
    </row>
    <row r="192" spans="2:65" s="1" customFormat="1" ht="11.25">
      <c r="B192" s="32"/>
      <c r="D192" s="136" t="s">
        <v>133</v>
      </c>
      <c r="F192" s="137" t="s">
        <v>280</v>
      </c>
      <c r="I192" s="138"/>
      <c r="L192" s="32"/>
      <c r="M192" s="139"/>
      <c r="T192" s="53"/>
      <c r="AT192" s="17" t="s">
        <v>133</v>
      </c>
      <c r="AU192" s="17" t="s">
        <v>82</v>
      </c>
    </row>
    <row r="193" spans="2:65" s="13" customFormat="1" ht="11.25">
      <c r="B193" s="147"/>
      <c r="D193" s="141" t="s">
        <v>149</v>
      </c>
      <c r="E193" s="148" t="s">
        <v>19</v>
      </c>
      <c r="F193" s="149" t="s">
        <v>281</v>
      </c>
      <c r="H193" s="150">
        <v>4652.3879999999999</v>
      </c>
      <c r="I193" s="151"/>
      <c r="L193" s="147"/>
      <c r="M193" s="152"/>
      <c r="T193" s="153"/>
      <c r="AT193" s="148" t="s">
        <v>149</v>
      </c>
      <c r="AU193" s="148" t="s">
        <v>82</v>
      </c>
      <c r="AV193" s="13" t="s">
        <v>82</v>
      </c>
      <c r="AW193" s="13" t="s">
        <v>33</v>
      </c>
      <c r="AX193" s="13" t="s">
        <v>80</v>
      </c>
      <c r="AY193" s="148" t="s">
        <v>124</v>
      </c>
    </row>
    <row r="194" spans="2:65" s="1" customFormat="1" ht="24.2" customHeight="1">
      <c r="B194" s="32"/>
      <c r="C194" s="123" t="s">
        <v>282</v>
      </c>
      <c r="D194" s="123" t="s">
        <v>126</v>
      </c>
      <c r="E194" s="124" t="s">
        <v>283</v>
      </c>
      <c r="F194" s="125" t="s">
        <v>284</v>
      </c>
      <c r="G194" s="126" t="s">
        <v>214</v>
      </c>
      <c r="H194" s="127">
        <v>3</v>
      </c>
      <c r="I194" s="128"/>
      <c r="J194" s="129">
        <f>ROUND(I194*H194,2)</f>
        <v>0</v>
      </c>
      <c r="K194" s="125" t="s">
        <v>130</v>
      </c>
      <c r="L194" s="32"/>
      <c r="M194" s="130" t="s">
        <v>19</v>
      </c>
      <c r="N194" s="131" t="s">
        <v>43</v>
      </c>
      <c r="P194" s="132">
        <f>O194*H194</f>
        <v>0</v>
      </c>
      <c r="Q194" s="132">
        <v>0</v>
      </c>
      <c r="R194" s="132">
        <f>Q194*H194</f>
        <v>0</v>
      </c>
      <c r="S194" s="132">
        <v>0</v>
      </c>
      <c r="T194" s="133">
        <f>S194*H194</f>
        <v>0</v>
      </c>
      <c r="AR194" s="134" t="s">
        <v>131</v>
      </c>
      <c r="AT194" s="134" t="s">
        <v>126</v>
      </c>
      <c r="AU194" s="134" t="s">
        <v>82</v>
      </c>
      <c r="AY194" s="17" t="s">
        <v>124</v>
      </c>
      <c r="BE194" s="135">
        <f>IF(N194="základní",J194,0)</f>
        <v>0</v>
      </c>
      <c r="BF194" s="135">
        <f>IF(N194="snížená",J194,0)</f>
        <v>0</v>
      </c>
      <c r="BG194" s="135">
        <f>IF(N194="zákl. přenesená",J194,0)</f>
        <v>0</v>
      </c>
      <c r="BH194" s="135">
        <f>IF(N194="sníž. přenesená",J194,0)</f>
        <v>0</v>
      </c>
      <c r="BI194" s="135">
        <f>IF(N194="nulová",J194,0)</f>
        <v>0</v>
      </c>
      <c r="BJ194" s="17" t="s">
        <v>80</v>
      </c>
      <c r="BK194" s="135">
        <f>ROUND(I194*H194,2)</f>
        <v>0</v>
      </c>
      <c r="BL194" s="17" t="s">
        <v>131</v>
      </c>
      <c r="BM194" s="134" t="s">
        <v>285</v>
      </c>
    </row>
    <row r="195" spans="2:65" s="1" customFormat="1" ht="11.25">
      <c r="B195" s="32"/>
      <c r="D195" s="136" t="s">
        <v>133</v>
      </c>
      <c r="F195" s="137" t="s">
        <v>286</v>
      </c>
      <c r="I195" s="138"/>
      <c r="L195" s="32"/>
      <c r="M195" s="139"/>
      <c r="T195" s="53"/>
      <c r="AT195" s="17" t="s">
        <v>133</v>
      </c>
      <c r="AU195" s="17" t="s">
        <v>82</v>
      </c>
    </row>
    <row r="196" spans="2:65" s="12" customFormat="1" ht="11.25">
      <c r="B196" s="140"/>
      <c r="D196" s="141" t="s">
        <v>149</v>
      </c>
      <c r="E196" s="142" t="s">
        <v>19</v>
      </c>
      <c r="F196" s="143" t="s">
        <v>287</v>
      </c>
      <c r="H196" s="142" t="s">
        <v>19</v>
      </c>
      <c r="I196" s="144"/>
      <c r="L196" s="140"/>
      <c r="M196" s="145"/>
      <c r="T196" s="146"/>
      <c r="AT196" s="142" t="s">
        <v>149</v>
      </c>
      <c r="AU196" s="142" t="s">
        <v>82</v>
      </c>
      <c r="AV196" s="12" t="s">
        <v>80</v>
      </c>
      <c r="AW196" s="12" t="s">
        <v>33</v>
      </c>
      <c r="AX196" s="12" t="s">
        <v>72</v>
      </c>
      <c r="AY196" s="142" t="s">
        <v>124</v>
      </c>
    </row>
    <row r="197" spans="2:65" s="13" customFormat="1" ht="11.25">
      <c r="B197" s="147"/>
      <c r="D197" s="141" t="s">
        <v>149</v>
      </c>
      <c r="E197" s="148" t="s">
        <v>19</v>
      </c>
      <c r="F197" s="149" t="s">
        <v>288</v>
      </c>
      <c r="H197" s="150">
        <v>3</v>
      </c>
      <c r="I197" s="151"/>
      <c r="L197" s="147"/>
      <c r="M197" s="152"/>
      <c r="T197" s="153"/>
      <c r="AT197" s="148" t="s">
        <v>149</v>
      </c>
      <c r="AU197" s="148" t="s">
        <v>82</v>
      </c>
      <c r="AV197" s="13" t="s">
        <v>82</v>
      </c>
      <c r="AW197" s="13" t="s">
        <v>33</v>
      </c>
      <c r="AX197" s="13" t="s">
        <v>80</v>
      </c>
      <c r="AY197" s="148" t="s">
        <v>124</v>
      </c>
    </row>
    <row r="198" spans="2:65" s="1" customFormat="1" ht="16.5" customHeight="1">
      <c r="B198" s="32"/>
      <c r="C198" s="161" t="s">
        <v>289</v>
      </c>
      <c r="D198" s="161" t="s">
        <v>290</v>
      </c>
      <c r="E198" s="162" t="s">
        <v>291</v>
      </c>
      <c r="F198" s="163" t="s">
        <v>292</v>
      </c>
      <c r="G198" s="164" t="s">
        <v>278</v>
      </c>
      <c r="H198" s="165">
        <v>6</v>
      </c>
      <c r="I198" s="166"/>
      <c r="J198" s="167">
        <f>ROUND(I198*H198,2)</f>
        <v>0</v>
      </c>
      <c r="K198" s="163" t="s">
        <v>130</v>
      </c>
      <c r="L198" s="168"/>
      <c r="M198" s="169" t="s">
        <v>19</v>
      </c>
      <c r="N198" s="170" t="s">
        <v>43</v>
      </c>
      <c r="P198" s="132">
        <f>O198*H198</f>
        <v>0</v>
      </c>
      <c r="Q198" s="132">
        <v>1</v>
      </c>
      <c r="R198" s="132">
        <f>Q198*H198</f>
        <v>6</v>
      </c>
      <c r="S198" s="132">
        <v>0</v>
      </c>
      <c r="T198" s="133">
        <f>S198*H198</f>
        <v>0</v>
      </c>
      <c r="AR198" s="134" t="s">
        <v>174</v>
      </c>
      <c r="AT198" s="134" t="s">
        <v>290</v>
      </c>
      <c r="AU198" s="134" t="s">
        <v>82</v>
      </c>
      <c r="AY198" s="17" t="s">
        <v>124</v>
      </c>
      <c r="BE198" s="135">
        <f>IF(N198="základní",J198,0)</f>
        <v>0</v>
      </c>
      <c r="BF198" s="135">
        <f>IF(N198="snížená",J198,0)</f>
        <v>0</v>
      </c>
      <c r="BG198" s="135">
        <f>IF(N198="zákl. přenesená",J198,0)</f>
        <v>0</v>
      </c>
      <c r="BH198" s="135">
        <f>IF(N198="sníž. přenesená",J198,0)</f>
        <v>0</v>
      </c>
      <c r="BI198" s="135">
        <f>IF(N198="nulová",J198,0)</f>
        <v>0</v>
      </c>
      <c r="BJ198" s="17" t="s">
        <v>80</v>
      </c>
      <c r="BK198" s="135">
        <f>ROUND(I198*H198,2)</f>
        <v>0</v>
      </c>
      <c r="BL198" s="17" t="s">
        <v>131</v>
      </c>
      <c r="BM198" s="134" t="s">
        <v>293</v>
      </c>
    </row>
    <row r="199" spans="2:65" s="1" customFormat="1" ht="24.2" customHeight="1">
      <c r="B199" s="32"/>
      <c r="C199" s="123" t="s">
        <v>294</v>
      </c>
      <c r="D199" s="123" t="s">
        <v>126</v>
      </c>
      <c r="E199" s="124" t="s">
        <v>295</v>
      </c>
      <c r="F199" s="125" t="s">
        <v>296</v>
      </c>
      <c r="G199" s="126" t="s">
        <v>214</v>
      </c>
      <c r="H199" s="127">
        <v>2584.66</v>
      </c>
      <c r="I199" s="128"/>
      <c r="J199" s="129">
        <f>ROUND(I199*H199,2)</f>
        <v>0</v>
      </c>
      <c r="K199" s="125" t="s">
        <v>130</v>
      </c>
      <c r="L199" s="32"/>
      <c r="M199" s="130" t="s">
        <v>19</v>
      </c>
      <c r="N199" s="131" t="s">
        <v>43</v>
      </c>
      <c r="P199" s="132">
        <f>O199*H199</f>
        <v>0</v>
      </c>
      <c r="Q199" s="132">
        <v>0</v>
      </c>
      <c r="R199" s="132">
        <f>Q199*H199</f>
        <v>0</v>
      </c>
      <c r="S199" s="132">
        <v>0</v>
      </c>
      <c r="T199" s="133">
        <f>S199*H199</f>
        <v>0</v>
      </c>
      <c r="AR199" s="134" t="s">
        <v>131</v>
      </c>
      <c r="AT199" s="134" t="s">
        <v>126</v>
      </c>
      <c r="AU199" s="134" t="s">
        <v>82</v>
      </c>
      <c r="AY199" s="17" t="s">
        <v>124</v>
      </c>
      <c r="BE199" s="135">
        <f>IF(N199="základní",J199,0)</f>
        <v>0</v>
      </c>
      <c r="BF199" s="135">
        <f>IF(N199="snížená",J199,0)</f>
        <v>0</v>
      </c>
      <c r="BG199" s="135">
        <f>IF(N199="zákl. přenesená",J199,0)</f>
        <v>0</v>
      </c>
      <c r="BH199" s="135">
        <f>IF(N199="sníž. přenesená",J199,0)</f>
        <v>0</v>
      </c>
      <c r="BI199" s="135">
        <f>IF(N199="nulová",J199,0)</f>
        <v>0</v>
      </c>
      <c r="BJ199" s="17" t="s">
        <v>80</v>
      </c>
      <c r="BK199" s="135">
        <f>ROUND(I199*H199,2)</f>
        <v>0</v>
      </c>
      <c r="BL199" s="17" t="s">
        <v>131</v>
      </c>
      <c r="BM199" s="134" t="s">
        <v>297</v>
      </c>
    </row>
    <row r="200" spans="2:65" s="1" customFormat="1" ht="11.25">
      <c r="B200" s="32"/>
      <c r="D200" s="136" t="s">
        <v>133</v>
      </c>
      <c r="F200" s="137" t="s">
        <v>298</v>
      </c>
      <c r="I200" s="138"/>
      <c r="L200" s="32"/>
      <c r="M200" s="139"/>
      <c r="T200" s="53"/>
      <c r="AT200" s="17" t="s">
        <v>133</v>
      </c>
      <c r="AU200" s="17" t="s">
        <v>82</v>
      </c>
    </row>
    <row r="201" spans="2:65" s="13" customFormat="1" ht="11.25">
      <c r="B201" s="147"/>
      <c r="D201" s="141" t="s">
        <v>149</v>
      </c>
      <c r="E201" s="148" t="s">
        <v>19</v>
      </c>
      <c r="F201" s="149" t="s">
        <v>299</v>
      </c>
      <c r="H201" s="150">
        <v>2584.66</v>
      </c>
      <c r="I201" s="151"/>
      <c r="L201" s="147"/>
      <c r="M201" s="152"/>
      <c r="T201" s="153"/>
      <c r="AT201" s="148" t="s">
        <v>149</v>
      </c>
      <c r="AU201" s="148" t="s">
        <v>82</v>
      </c>
      <c r="AV201" s="13" t="s">
        <v>82</v>
      </c>
      <c r="AW201" s="13" t="s">
        <v>33</v>
      </c>
      <c r="AX201" s="13" t="s">
        <v>80</v>
      </c>
      <c r="AY201" s="148" t="s">
        <v>124</v>
      </c>
    </row>
    <row r="202" spans="2:65" s="1" customFormat="1" ht="24.2" customHeight="1">
      <c r="B202" s="32"/>
      <c r="C202" s="123" t="s">
        <v>300</v>
      </c>
      <c r="D202" s="123" t="s">
        <v>126</v>
      </c>
      <c r="E202" s="124" t="s">
        <v>301</v>
      </c>
      <c r="F202" s="125" t="s">
        <v>302</v>
      </c>
      <c r="G202" s="126" t="s">
        <v>214</v>
      </c>
      <c r="H202" s="127">
        <v>20.8</v>
      </c>
      <c r="I202" s="128"/>
      <c r="J202" s="129">
        <f>ROUND(I202*H202,2)</f>
        <v>0</v>
      </c>
      <c r="K202" s="125" t="s">
        <v>130</v>
      </c>
      <c r="L202" s="32"/>
      <c r="M202" s="130" t="s">
        <v>19</v>
      </c>
      <c r="N202" s="131" t="s">
        <v>43</v>
      </c>
      <c r="P202" s="132">
        <f>O202*H202</f>
        <v>0</v>
      </c>
      <c r="Q202" s="132">
        <v>0</v>
      </c>
      <c r="R202" s="132">
        <f>Q202*H202</f>
        <v>0</v>
      </c>
      <c r="S202" s="132">
        <v>0</v>
      </c>
      <c r="T202" s="133">
        <f>S202*H202</f>
        <v>0</v>
      </c>
      <c r="AR202" s="134" t="s">
        <v>131</v>
      </c>
      <c r="AT202" s="134" t="s">
        <v>126</v>
      </c>
      <c r="AU202" s="134" t="s">
        <v>82</v>
      </c>
      <c r="AY202" s="17" t="s">
        <v>124</v>
      </c>
      <c r="BE202" s="135">
        <f>IF(N202="základní",J202,0)</f>
        <v>0</v>
      </c>
      <c r="BF202" s="135">
        <f>IF(N202="snížená",J202,0)</f>
        <v>0</v>
      </c>
      <c r="BG202" s="135">
        <f>IF(N202="zákl. přenesená",J202,0)</f>
        <v>0</v>
      </c>
      <c r="BH202" s="135">
        <f>IF(N202="sníž. přenesená",J202,0)</f>
        <v>0</v>
      </c>
      <c r="BI202" s="135">
        <f>IF(N202="nulová",J202,0)</f>
        <v>0</v>
      </c>
      <c r="BJ202" s="17" t="s">
        <v>80</v>
      </c>
      <c r="BK202" s="135">
        <f>ROUND(I202*H202,2)</f>
        <v>0</v>
      </c>
      <c r="BL202" s="17" t="s">
        <v>131</v>
      </c>
      <c r="BM202" s="134" t="s">
        <v>303</v>
      </c>
    </row>
    <row r="203" spans="2:65" s="1" customFormat="1" ht="11.25">
      <c r="B203" s="32"/>
      <c r="D203" s="136" t="s">
        <v>133</v>
      </c>
      <c r="F203" s="137" t="s">
        <v>304</v>
      </c>
      <c r="I203" s="138"/>
      <c r="L203" s="32"/>
      <c r="M203" s="139"/>
      <c r="T203" s="53"/>
      <c r="AT203" s="17" t="s">
        <v>133</v>
      </c>
      <c r="AU203" s="17" t="s">
        <v>82</v>
      </c>
    </row>
    <row r="204" spans="2:65" s="12" customFormat="1" ht="11.25">
      <c r="B204" s="140"/>
      <c r="D204" s="141" t="s">
        <v>149</v>
      </c>
      <c r="E204" s="142" t="s">
        <v>19</v>
      </c>
      <c r="F204" s="143" t="s">
        <v>237</v>
      </c>
      <c r="H204" s="142" t="s">
        <v>19</v>
      </c>
      <c r="I204" s="144"/>
      <c r="L204" s="140"/>
      <c r="M204" s="145"/>
      <c r="T204" s="146"/>
      <c r="AT204" s="142" t="s">
        <v>149</v>
      </c>
      <c r="AU204" s="142" t="s">
        <v>82</v>
      </c>
      <c r="AV204" s="12" t="s">
        <v>80</v>
      </c>
      <c r="AW204" s="12" t="s">
        <v>33</v>
      </c>
      <c r="AX204" s="12" t="s">
        <v>72</v>
      </c>
      <c r="AY204" s="142" t="s">
        <v>124</v>
      </c>
    </row>
    <row r="205" spans="2:65" s="12" customFormat="1" ht="11.25">
      <c r="B205" s="140"/>
      <c r="D205" s="141" t="s">
        <v>149</v>
      </c>
      <c r="E205" s="142" t="s">
        <v>19</v>
      </c>
      <c r="F205" s="143" t="s">
        <v>305</v>
      </c>
      <c r="H205" s="142" t="s">
        <v>19</v>
      </c>
      <c r="I205" s="144"/>
      <c r="L205" s="140"/>
      <c r="M205" s="145"/>
      <c r="T205" s="146"/>
      <c r="AT205" s="142" t="s">
        <v>149</v>
      </c>
      <c r="AU205" s="142" t="s">
        <v>82</v>
      </c>
      <c r="AV205" s="12" t="s">
        <v>80</v>
      </c>
      <c r="AW205" s="12" t="s">
        <v>33</v>
      </c>
      <c r="AX205" s="12" t="s">
        <v>72</v>
      </c>
      <c r="AY205" s="142" t="s">
        <v>124</v>
      </c>
    </row>
    <row r="206" spans="2:65" s="13" customFormat="1" ht="11.25">
      <c r="B206" s="147"/>
      <c r="D206" s="141" t="s">
        <v>149</v>
      </c>
      <c r="E206" s="148" t="s">
        <v>19</v>
      </c>
      <c r="F206" s="149" t="s">
        <v>306</v>
      </c>
      <c r="H206" s="150">
        <v>20.8</v>
      </c>
      <c r="I206" s="151"/>
      <c r="L206" s="147"/>
      <c r="M206" s="152"/>
      <c r="T206" s="153"/>
      <c r="AT206" s="148" t="s">
        <v>149</v>
      </c>
      <c r="AU206" s="148" t="s">
        <v>82</v>
      </c>
      <c r="AV206" s="13" t="s">
        <v>82</v>
      </c>
      <c r="AW206" s="13" t="s">
        <v>33</v>
      </c>
      <c r="AX206" s="13" t="s">
        <v>80</v>
      </c>
      <c r="AY206" s="148" t="s">
        <v>124</v>
      </c>
    </row>
    <row r="207" spans="2:65" s="1" customFormat="1" ht="37.9" customHeight="1">
      <c r="B207" s="32"/>
      <c r="C207" s="123" t="s">
        <v>307</v>
      </c>
      <c r="D207" s="123" t="s">
        <v>126</v>
      </c>
      <c r="E207" s="124" t="s">
        <v>308</v>
      </c>
      <c r="F207" s="125" t="s">
        <v>309</v>
      </c>
      <c r="G207" s="126" t="s">
        <v>214</v>
      </c>
      <c r="H207" s="127">
        <v>8</v>
      </c>
      <c r="I207" s="128"/>
      <c r="J207" s="129">
        <f>ROUND(I207*H207,2)</f>
        <v>0</v>
      </c>
      <c r="K207" s="125" t="s">
        <v>130</v>
      </c>
      <c r="L207" s="32"/>
      <c r="M207" s="130" t="s">
        <v>19</v>
      </c>
      <c r="N207" s="131" t="s">
        <v>43</v>
      </c>
      <c r="P207" s="132">
        <f>O207*H207</f>
        <v>0</v>
      </c>
      <c r="Q207" s="132">
        <v>0</v>
      </c>
      <c r="R207" s="132">
        <f>Q207*H207</f>
        <v>0</v>
      </c>
      <c r="S207" s="132">
        <v>0</v>
      </c>
      <c r="T207" s="133">
        <f>S207*H207</f>
        <v>0</v>
      </c>
      <c r="AR207" s="134" t="s">
        <v>131</v>
      </c>
      <c r="AT207" s="134" t="s">
        <v>126</v>
      </c>
      <c r="AU207" s="134" t="s">
        <v>82</v>
      </c>
      <c r="AY207" s="17" t="s">
        <v>124</v>
      </c>
      <c r="BE207" s="135">
        <f>IF(N207="základní",J207,0)</f>
        <v>0</v>
      </c>
      <c r="BF207" s="135">
        <f>IF(N207="snížená",J207,0)</f>
        <v>0</v>
      </c>
      <c r="BG207" s="135">
        <f>IF(N207="zákl. přenesená",J207,0)</f>
        <v>0</v>
      </c>
      <c r="BH207" s="135">
        <f>IF(N207="sníž. přenesená",J207,0)</f>
        <v>0</v>
      </c>
      <c r="BI207" s="135">
        <f>IF(N207="nulová",J207,0)</f>
        <v>0</v>
      </c>
      <c r="BJ207" s="17" t="s">
        <v>80</v>
      </c>
      <c r="BK207" s="135">
        <f>ROUND(I207*H207,2)</f>
        <v>0</v>
      </c>
      <c r="BL207" s="17" t="s">
        <v>131</v>
      </c>
      <c r="BM207" s="134" t="s">
        <v>310</v>
      </c>
    </row>
    <row r="208" spans="2:65" s="1" customFormat="1" ht="11.25">
      <c r="B208" s="32"/>
      <c r="D208" s="136" t="s">
        <v>133</v>
      </c>
      <c r="F208" s="137" t="s">
        <v>311</v>
      </c>
      <c r="I208" s="138"/>
      <c r="L208" s="32"/>
      <c r="M208" s="139"/>
      <c r="T208" s="53"/>
      <c r="AT208" s="17" t="s">
        <v>133</v>
      </c>
      <c r="AU208" s="17" t="s">
        <v>82</v>
      </c>
    </row>
    <row r="209" spans="2:65" s="12" customFormat="1" ht="11.25">
      <c r="B209" s="140"/>
      <c r="D209" s="141" t="s">
        <v>149</v>
      </c>
      <c r="E209" s="142" t="s">
        <v>19</v>
      </c>
      <c r="F209" s="143" t="s">
        <v>237</v>
      </c>
      <c r="H209" s="142" t="s">
        <v>19</v>
      </c>
      <c r="I209" s="144"/>
      <c r="L209" s="140"/>
      <c r="M209" s="145"/>
      <c r="T209" s="146"/>
      <c r="AT209" s="142" t="s">
        <v>149</v>
      </c>
      <c r="AU209" s="142" t="s">
        <v>82</v>
      </c>
      <c r="AV209" s="12" t="s">
        <v>80</v>
      </c>
      <c r="AW209" s="12" t="s">
        <v>33</v>
      </c>
      <c r="AX209" s="12" t="s">
        <v>72</v>
      </c>
      <c r="AY209" s="142" t="s">
        <v>124</v>
      </c>
    </row>
    <row r="210" spans="2:65" s="13" customFormat="1" ht="11.25">
      <c r="B210" s="147"/>
      <c r="D210" s="141" t="s">
        <v>149</v>
      </c>
      <c r="E210" s="148" t="s">
        <v>19</v>
      </c>
      <c r="F210" s="149" t="s">
        <v>312</v>
      </c>
      <c r="H210" s="150">
        <v>8</v>
      </c>
      <c r="I210" s="151"/>
      <c r="L210" s="147"/>
      <c r="M210" s="152"/>
      <c r="T210" s="153"/>
      <c r="AT210" s="148" t="s">
        <v>149</v>
      </c>
      <c r="AU210" s="148" t="s">
        <v>82</v>
      </c>
      <c r="AV210" s="13" t="s">
        <v>82</v>
      </c>
      <c r="AW210" s="13" t="s">
        <v>33</v>
      </c>
      <c r="AX210" s="13" t="s">
        <v>80</v>
      </c>
      <c r="AY210" s="148" t="s">
        <v>124</v>
      </c>
    </row>
    <row r="211" spans="2:65" s="1" customFormat="1" ht="16.5" customHeight="1">
      <c r="B211" s="32"/>
      <c r="C211" s="161" t="s">
        <v>313</v>
      </c>
      <c r="D211" s="161" t="s">
        <v>290</v>
      </c>
      <c r="E211" s="162" t="s">
        <v>314</v>
      </c>
      <c r="F211" s="163" t="s">
        <v>315</v>
      </c>
      <c r="G211" s="164" t="s">
        <v>278</v>
      </c>
      <c r="H211" s="165">
        <v>16</v>
      </c>
      <c r="I211" s="166"/>
      <c r="J211" s="167">
        <f>ROUND(I211*H211,2)</f>
        <v>0</v>
      </c>
      <c r="K211" s="163" t="s">
        <v>130</v>
      </c>
      <c r="L211" s="168"/>
      <c r="M211" s="169" t="s">
        <v>19</v>
      </c>
      <c r="N211" s="170" t="s">
        <v>43</v>
      </c>
      <c r="P211" s="132">
        <f>O211*H211</f>
        <v>0</v>
      </c>
      <c r="Q211" s="132">
        <v>1</v>
      </c>
      <c r="R211" s="132">
        <f>Q211*H211</f>
        <v>16</v>
      </c>
      <c r="S211" s="132">
        <v>0</v>
      </c>
      <c r="T211" s="133">
        <f>S211*H211</f>
        <v>0</v>
      </c>
      <c r="AR211" s="134" t="s">
        <v>174</v>
      </c>
      <c r="AT211" s="134" t="s">
        <v>290</v>
      </c>
      <c r="AU211" s="134" t="s">
        <v>82</v>
      </c>
      <c r="AY211" s="17" t="s">
        <v>124</v>
      </c>
      <c r="BE211" s="135">
        <f>IF(N211="základní",J211,0)</f>
        <v>0</v>
      </c>
      <c r="BF211" s="135">
        <f>IF(N211="snížená",J211,0)</f>
        <v>0</v>
      </c>
      <c r="BG211" s="135">
        <f>IF(N211="zákl. přenesená",J211,0)</f>
        <v>0</v>
      </c>
      <c r="BH211" s="135">
        <f>IF(N211="sníž. přenesená",J211,0)</f>
        <v>0</v>
      </c>
      <c r="BI211" s="135">
        <f>IF(N211="nulová",J211,0)</f>
        <v>0</v>
      </c>
      <c r="BJ211" s="17" t="s">
        <v>80</v>
      </c>
      <c r="BK211" s="135">
        <f>ROUND(I211*H211,2)</f>
        <v>0</v>
      </c>
      <c r="BL211" s="17" t="s">
        <v>131</v>
      </c>
      <c r="BM211" s="134" t="s">
        <v>316</v>
      </c>
    </row>
    <row r="212" spans="2:65" s="13" customFormat="1" ht="11.25">
      <c r="B212" s="147"/>
      <c r="D212" s="141" t="s">
        <v>149</v>
      </c>
      <c r="F212" s="149" t="s">
        <v>317</v>
      </c>
      <c r="H212" s="150">
        <v>16</v>
      </c>
      <c r="I212" s="151"/>
      <c r="L212" s="147"/>
      <c r="M212" s="152"/>
      <c r="T212" s="153"/>
      <c r="AT212" s="148" t="s">
        <v>149</v>
      </c>
      <c r="AU212" s="148" t="s">
        <v>82</v>
      </c>
      <c r="AV212" s="13" t="s">
        <v>82</v>
      </c>
      <c r="AW212" s="13" t="s">
        <v>4</v>
      </c>
      <c r="AX212" s="13" t="s">
        <v>80</v>
      </c>
      <c r="AY212" s="148" t="s">
        <v>124</v>
      </c>
    </row>
    <row r="213" spans="2:65" s="1" customFormat="1" ht="24.2" customHeight="1">
      <c r="B213" s="32"/>
      <c r="C213" s="123" t="s">
        <v>318</v>
      </c>
      <c r="D213" s="123" t="s">
        <v>126</v>
      </c>
      <c r="E213" s="124" t="s">
        <v>319</v>
      </c>
      <c r="F213" s="125" t="s">
        <v>320</v>
      </c>
      <c r="G213" s="126" t="s">
        <v>129</v>
      </c>
      <c r="H213" s="127">
        <v>448</v>
      </c>
      <c r="I213" s="128"/>
      <c r="J213" s="129">
        <f>ROUND(I213*H213,2)</f>
        <v>0</v>
      </c>
      <c r="K213" s="125" t="s">
        <v>130</v>
      </c>
      <c r="L213" s="32"/>
      <c r="M213" s="130" t="s">
        <v>19</v>
      </c>
      <c r="N213" s="131" t="s">
        <v>43</v>
      </c>
      <c r="P213" s="132">
        <f>O213*H213</f>
        <v>0</v>
      </c>
      <c r="Q213" s="132">
        <v>0</v>
      </c>
      <c r="R213" s="132">
        <f>Q213*H213</f>
        <v>0</v>
      </c>
      <c r="S213" s="132">
        <v>0</v>
      </c>
      <c r="T213" s="133">
        <f>S213*H213</f>
        <v>0</v>
      </c>
      <c r="AR213" s="134" t="s">
        <v>131</v>
      </c>
      <c r="AT213" s="134" t="s">
        <v>126</v>
      </c>
      <c r="AU213" s="134" t="s">
        <v>82</v>
      </c>
      <c r="AY213" s="17" t="s">
        <v>124</v>
      </c>
      <c r="BE213" s="135">
        <f>IF(N213="základní",J213,0)</f>
        <v>0</v>
      </c>
      <c r="BF213" s="135">
        <f>IF(N213="snížená",J213,0)</f>
        <v>0</v>
      </c>
      <c r="BG213" s="135">
        <f>IF(N213="zákl. přenesená",J213,0)</f>
        <v>0</v>
      </c>
      <c r="BH213" s="135">
        <f>IF(N213="sníž. přenesená",J213,0)</f>
        <v>0</v>
      </c>
      <c r="BI213" s="135">
        <f>IF(N213="nulová",J213,0)</f>
        <v>0</v>
      </c>
      <c r="BJ213" s="17" t="s">
        <v>80</v>
      </c>
      <c r="BK213" s="135">
        <f>ROUND(I213*H213,2)</f>
        <v>0</v>
      </c>
      <c r="BL213" s="17" t="s">
        <v>131</v>
      </c>
      <c r="BM213" s="134" t="s">
        <v>321</v>
      </c>
    </row>
    <row r="214" spans="2:65" s="1" customFormat="1" ht="11.25">
      <c r="B214" s="32"/>
      <c r="D214" s="136" t="s">
        <v>133</v>
      </c>
      <c r="F214" s="137" t="s">
        <v>322</v>
      </c>
      <c r="I214" s="138"/>
      <c r="L214" s="32"/>
      <c r="M214" s="139"/>
      <c r="T214" s="53"/>
      <c r="AT214" s="17" t="s">
        <v>133</v>
      </c>
      <c r="AU214" s="17" t="s">
        <v>82</v>
      </c>
    </row>
    <row r="215" spans="2:65" s="13" customFormat="1" ht="11.25">
      <c r="B215" s="147"/>
      <c r="D215" s="141" t="s">
        <v>149</v>
      </c>
      <c r="E215" s="148" t="s">
        <v>19</v>
      </c>
      <c r="F215" s="149" t="s">
        <v>323</v>
      </c>
      <c r="H215" s="150">
        <v>448</v>
      </c>
      <c r="I215" s="151"/>
      <c r="L215" s="147"/>
      <c r="M215" s="152"/>
      <c r="T215" s="153"/>
      <c r="AT215" s="148" t="s">
        <v>149</v>
      </c>
      <c r="AU215" s="148" t="s">
        <v>82</v>
      </c>
      <c r="AV215" s="13" t="s">
        <v>82</v>
      </c>
      <c r="AW215" s="13" t="s">
        <v>33</v>
      </c>
      <c r="AX215" s="13" t="s">
        <v>80</v>
      </c>
      <c r="AY215" s="148" t="s">
        <v>124</v>
      </c>
    </row>
    <row r="216" spans="2:65" s="1" customFormat="1" ht="16.5" customHeight="1">
      <c r="B216" s="32"/>
      <c r="C216" s="161" t="s">
        <v>324</v>
      </c>
      <c r="D216" s="161" t="s">
        <v>290</v>
      </c>
      <c r="E216" s="162" t="s">
        <v>325</v>
      </c>
      <c r="F216" s="163" t="s">
        <v>326</v>
      </c>
      <c r="G216" s="164" t="s">
        <v>327</v>
      </c>
      <c r="H216" s="165">
        <v>8.9600000000000009</v>
      </c>
      <c r="I216" s="166"/>
      <c r="J216" s="167">
        <f>ROUND(I216*H216,2)</f>
        <v>0</v>
      </c>
      <c r="K216" s="163" t="s">
        <v>130</v>
      </c>
      <c r="L216" s="168"/>
      <c r="M216" s="169" t="s">
        <v>19</v>
      </c>
      <c r="N216" s="170" t="s">
        <v>43</v>
      </c>
      <c r="P216" s="132">
        <f>O216*H216</f>
        <v>0</v>
      </c>
      <c r="Q216" s="132">
        <v>1E-3</v>
      </c>
      <c r="R216" s="132">
        <f>Q216*H216</f>
        <v>8.9600000000000009E-3</v>
      </c>
      <c r="S216" s="132">
        <v>0</v>
      </c>
      <c r="T216" s="133">
        <f>S216*H216</f>
        <v>0</v>
      </c>
      <c r="AR216" s="134" t="s">
        <v>174</v>
      </c>
      <c r="AT216" s="134" t="s">
        <v>290</v>
      </c>
      <c r="AU216" s="134" t="s">
        <v>82</v>
      </c>
      <c r="AY216" s="17" t="s">
        <v>124</v>
      </c>
      <c r="BE216" s="135">
        <f>IF(N216="základní",J216,0)</f>
        <v>0</v>
      </c>
      <c r="BF216" s="135">
        <f>IF(N216="snížená",J216,0)</f>
        <v>0</v>
      </c>
      <c r="BG216" s="135">
        <f>IF(N216="zákl. přenesená",J216,0)</f>
        <v>0</v>
      </c>
      <c r="BH216" s="135">
        <f>IF(N216="sníž. přenesená",J216,0)</f>
        <v>0</v>
      </c>
      <c r="BI216" s="135">
        <f>IF(N216="nulová",J216,0)</f>
        <v>0</v>
      </c>
      <c r="BJ216" s="17" t="s">
        <v>80</v>
      </c>
      <c r="BK216" s="135">
        <f>ROUND(I216*H216,2)</f>
        <v>0</v>
      </c>
      <c r="BL216" s="17" t="s">
        <v>131</v>
      </c>
      <c r="BM216" s="134" t="s">
        <v>328</v>
      </c>
    </row>
    <row r="217" spans="2:65" s="13" customFormat="1" ht="11.25">
      <c r="B217" s="147"/>
      <c r="D217" s="141" t="s">
        <v>149</v>
      </c>
      <c r="F217" s="149" t="s">
        <v>329</v>
      </c>
      <c r="H217" s="150">
        <v>8.9600000000000009</v>
      </c>
      <c r="I217" s="151"/>
      <c r="L217" s="147"/>
      <c r="M217" s="152"/>
      <c r="T217" s="153"/>
      <c r="AT217" s="148" t="s">
        <v>149</v>
      </c>
      <c r="AU217" s="148" t="s">
        <v>82</v>
      </c>
      <c r="AV217" s="13" t="s">
        <v>82</v>
      </c>
      <c r="AW217" s="13" t="s">
        <v>4</v>
      </c>
      <c r="AX217" s="13" t="s">
        <v>80</v>
      </c>
      <c r="AY217" s="148" t="s">
        <v>124</v>
      </c>
    </row>
    <row r="218" spans="2:65" s="1" customFormat="1" ht="21.75" customHeight="1">
      <c r="B218" s="32"/>
      <c r="C218" s="123" t="s">
        <v>330</v>
      </c>
      <c r="D218" s="123" t="s">
        <v>126</v>
      </c>
      <c r="E218" s="124" t="s">
        <v>331</v>
      </c>
      <c r="F218" s="125" t="s">
        <v>332</v>
      </c>
      <c r="G218" s="126" t="s">
        <v>129</v>
      </c>
      <c r="H218" s="127">
        <v>3233.9</v>
      </c>
      <c r="I218" s="128"/>
      <c r="J218" s="129">
        <f>ROUND(I218*H218,2)</f>
        <v>0</v>
      </c>
      <c r="K218" s="125" t="s">
        <v>130</v>
      </c>
      <c r="L218" s="32"/>
      <c r="M218" s="130" t="s">
        <v>19</v>
      </c>
      <c r="N218" s="131" t="s">
        <v>43</v>
      </c>
      <c r="P218" s="132">
        <f>O218*H218</f>
        <v>0</v>
      </c>
      <c r="Q218" s="132">
        <v>0</v>
      </c>
      <c r="R218" s="132">
        <f>Q218*H218</f>
        <v>0</v>
      </c>
      <c r="S218" s="132">
        <v>0</v>
      </c>
      <c r="T218" s="133">
        <f>S218*H218</f>
        <v>0</v>
      </c>
      <c r="AR218" s="134" t="s">
        <v>131</v>
      </c>
      <c r="AT218" s="134" t="s">
        <v>126</v>
      </c>
      <c r="AU218" s="134" t="s">
        <v>82</v>
      </c>
      <c r="AY218" s="17" t="s">
        <v>124</v>
      </c>
      <c r="BE218" s="135">
        <f>IF(N218="základní",J218,0)</f>
        <v>0</v>
      </c>
      <c r="BF218" s="135">
        <f>IF(N218="snížená",J218,0)</f>
        <v>0</v>
      </c>
      <c r="BG218" s="135">
        <f>IF(N218="zákl. přenesená",J218,0)</f>
        <v>0</v>
      </c>
      <c r="BH218" s="135">
        <f>IF(N218="sníž. přenesená",J218,0)</f>
        <v>0</v>
      </c>
      <c r="BI218" s="135">
        <f>IF(N218="nulová",J218,0)</f>
        <v>0</v>
      </c>
      <c r="BJ218" s="17" t="s">
        <v>80</v>
      </c>
      <c r="BK218" s="135">
        <f>ROUND(I218*H218,2)</f>
        <v>0</v>
      </c>
      <c r="BL218" s="17" t="s">
        <v>131</v>
      </c>
      <c r="BM218" s="134" t="s">
        <v>333</v>
      </c>
    </row>
    <row r="219" spans="2:65" s="1" customFormat="1" ht="11.25">
      <c r="B219" s="32"/>
      <c r="D219" s="136" t="s">
        <v>133</v>
      </c>
      <c r="F219" s="137" t="s">
        <v>334</v>
      </c>
      <c r="I219" s="138"/>
      <c r="L219" s="32"/>
      <c r="M219" s="139"/>
      <c r="T219" s="53"/>
      <c r="AT219" s="17" t="s">
        <v>133</v>
      </c>
      <c r="AU219" s="17" t="s">
        <v>82</v>
      </c>
    </row>
    <row r="220" spans="2:65" s="12" customFormat="1" ht="11.25">
      <c r="B220" s="140"/>
      <c r="D220" s="141" t="s">
        <v>149</v>
      </c>
      <c r="E220" s="142" t="s">
        <v>19</v>
      </c>
      <c r="F220" s="143" t="s">
        <v>335</v>
      </c>
      <c r="H220" s="142" t="s">
        <v>19</v>
      </c>
      <c r="I220" s="144"/>
      <c r="L220" s="140"/>
      <c r="M220" s="145"/>
      <c r="T220" s="146"/>
      <c r="AT220" s="142" t="s">
        <v>149</v>
      </c>
      <c r="AU220" s="142" t="s">
        <v>82</v>
      </c>
      <c r="AV220" s="12" t="s">
        <v>80</v>
      </c>
      <c r="AW220" s="12" t="s">
        <v>33</v>
      </c>
      <c r="AX220" s="12" t="s">
        <v>72</v>
      </c>
      <c r="AY220" s="142" t="s">
        <v>124</v>
      </c>
    </row>
    <row r="221" spans="2:65" s="13" customFormat="1" ht="11.25">
      <c r="B221" s="147"/>
      <c r="D221" s="141" t="s">
        <v>149</v>
      </c>
      <c r="E221" s="148" t="s">
        <v>19</v>
      </c>
      <c r="F221" s="149" t="s">
        <v>336</v>
      </c>
      <c r="H221" s="150">
        <v>3233.9</v>
      </c>
      <c r="I221" s="151"/>
      <c r="L221" s="147"/>
      <c r="M221" s="152"/>
      <c r="T221" s="153"/>
      <c r="AT221" s="148" t="s">
        <v>149</v>
      </c>
      <c r="AU221" s="148" t="s">
        <v>82</v>
      </c>
      <c r="AV221" s="13" t="s">
        <v>82</v>
      </c>
      <c r="AW221" s="13" t="s">
        <v>33</v>
      </c>
      <c r="AX221" s="13" t="s">
        <v>80</v>
      </c>
      <c r="AY221" s="148" t="s">
        <v>124</v>
      </c>
    </row>
    <row r="222" spans="2:65" s="1" customFormat="1" ht="21.75" customHeight="1">
      <c r="B222" s="32"/>
      <c r="C222" s="123" t="s">
        <v>337</v>
      </c>
      <c r="D222" s="123" t="s">
        <v>126</v>
      </c>
      <c r="E222" s="124" t="s">
        <v>338</v>
      </c>
      <c r="F222" s="125" t="s">
        <v>339</v>
      </c>
      <c r="G222" s="126" t="s">
        <v>129</v>
      </c>
      <c r="H222" s="127">
        <v>1344</v>
      </c>
      <c r="I222" s="128"/>
      <c r="J222" s="129">
        <f>ROUND(I222*H222,2)</f>
        <v>0</v>
      </c>
      <c r="K222" s="125" t="s">
        <v>130</v>
      </c>
      <c r="L222" s="32"/>
      <c r="M222" s="130" t="s">
        <v>19</v>
      </c>
      <c r="N222" s="131" t="s">
        <v>43</v>
      </c>
      <c r="P222" s="132">
        <f>O222*H222</f>
        <v>0</v>
      </c>
      <c r="Q222" s="132">
        <v>0</v>
      </c>
      <c r="R222" s="132">
        <f>Q222*H222</f>
        <v>0</v>
      </c>
      <c r="S222" s="132">
        <v>0</v>
      </c>
      <c r="T222" s="133">
        <f>S222*H222</f>
        <v>0</v>
      </c>
      <c r="AR222" s="134" t="s">
        <v>131</v>
      </c>
      <c r="AT222" s="134" t="s">
        <v>126</v>
      </c>
      <c r="AU222" s="134" t="s">
        <v>82</v>
      </c>
      <c r="AY222" s="17" t="s">
        <v>124</v>
      </c>
      <c r="BE222" s="135">
        <f>IF(N222="základní",J222,0)</f>
        <v>0</v>
      </c>
      <c r="BF222" s="135">
        <f>IF(N222="snížená",J222,0)</f>
        <v>0</v>
      </c>
      <c r="BG222" s="135">
        <f>IF(N222="zákl. přenesená",J222,0)</f>
        <v>0</v>
      </c>
      <c r="BH222" s="135">
        <f>IF(N222="sníž. přenesená",J222,0)</f>
        <v>0</v>
      </c>
      <c r="BI222" s="135">
        <f>IF(N222="nulová",J222,0)</f>
        <v>0</v>
      </c>
      <c r="BJ222" s="17" t="s">
        <v>80</v>
      </c>
      <c r="BK222" s="135">
        <f>ROUND(I222*H222,2)</f>
        <v>0</v>
      </c>
      <c r="BL222" s="17" t="s">
        <v>131</v>
      </c>
      <c r="BM222" s="134" t="s">
        <v>340</v>
      </c>
    </row>
    <row r="223" spans="2:65" s="1" customFormat="1" ht="11.25">
      <c r="B223" s="32"/>
      <c r="D223" s="136" t="s">
        <v>133</v>
      </c>
      <c r="F223" s="137" t="s">
        <v>341</v>
      </c>
      <c r="I223" s="138"/>
      <c r="L223" s="32"/>
      <c r="M223" s="139"/>
      <c r="T223" s="53"/>
      <c r="AT223" s="17" t="s">
        <v>133</v>
      </c>
      <c r="AU223" s="17" t="s">
        <v>82</v>
      </c>
    </row>
    <row r="224" spans="2:65" s="12" customFormat="1" ht="11.25">
      <c r="B224" s="140"/>
      <c r="D224" s="141" t="s">
        <v>149</v>
      </c>
      <c r="E224" s="142" t="s">
        <v>19</v>
      </c>
      <c r="F224" s="143" t="s">
        <v>342</v>
      </c>
      <c r="H224" s="142" t="s">
        <v>19</v>
      </c>
      <c r="I224" s="144"/>
      <c r="L224" s="140"/>
      <c r="M224" s="145"/>
      <c r="T224" s="146"/>
      <c r="AT224" s="142" t="s">
        <v>149</v>
      </c>
      <c r="AU224" s="142" t="s">
        <v>82</v>
      </c>
      <c r="AV224" s="12" t="s">
        <v>80</v>
      </c>
      <c r="AW224" s="12" t="s">
        <v>33</v>
      </c>
      <c r="AX224" s="12" t="s">
        <v>72</v>
      </c>
      <c r="AY224" s="142" t="s">
        <v>124</v>
      </c>
    </row>
    <row r="225" spans="2:65" s="13" customFormat="1" ht="11.25">
      <c r="B225" s="147"/>
      <c r="D225" s="141" t="s">
        <v>149</v>
      </c>
      <c r="E225" s="148" t="s">
        <v>19</v>
      </c>
      <c r="F225" s="149" t="s">
        <v>343</v>
      </c>
      <c r="H225" s="150">
        <v>1344</v>
      </c>
      <c r="I225" s="151"/>
      <c r="L225" s="147"/>
      <c r="M225" s="152"/>
      <c r="T225" s="153"/>
      <c r="AT225" s="148" t="s">
        <v>149</v>
      </c>
      <c r="AU225" s="148" t="s">
        <v>82</v>
      </c>
      <c r="AV225" s="13" t="s">
        <v>82</v>
      </c>
      <c r="AW225" s="13" t="s">
        <v>33</v>
      </c>
      <c r="AX225" s="13" t="s">
        <v>80</v>
      </c>
      <c r="AY225" s="148" t="s">
        <v>124</v>
      </c>
    </row>
    <row r="226" spans="2:65" s="1" customFormat="1" ht="16.5" customHeight="1">
      <c r="B226" s="32"/>
      <c r="C226" s="161" t="s">
        <v>344</v>
      </c>
      <c r="D226" s="161" t="s">
        <v>290</v>
      </c>
      <c r="E226" s="162" t="s">
        <v>345</v>
      </c>
      <c r="F226" s="163" t="s">
        <v>346</v>
      </c>
      <c r="G226" s="164" t="s">
        <v>278</v>
      </c>
      <c r="H226" s="165">
        <v>107.52</v>
      </c>
      <c r="I226" s="166"/>
      <c r="J226" s="167">
        <f>ROUND(I226*H226,2)</f>
        <v>0</v>
      </c>
      <c r="K226" s="163" t="s">
        <v>130</v>
      </c>
      <c r="L226" s="168"/>
      <c r="M226" s="169" t="s">
        <v>19</v>
      </c>
      <c r="N226" s="170" t="s">
        <v>43</v>
      </c>
      <c r="P226" s="132">
        <f>O226*H226</f>
        <v>0</v>
      </c>
      <c r="Q226" s="132">
        <v>1</v>
      </c>
      <c r="R226" s="132">
        <f>Q226*H226</f>
        <v>107.52</v>
      </c>
      <c r="S226" s="132">
        <v>0</v>
      </c>
      <c r="T226" s="133">
        <f>S226*H226</f>
        <v>0</v>
      </c>
      <c r="AR226" s="134" t="s">
        <v>174</v>
      </c>
      <c r="AT226" s="134" t="s">
        <v>290</v>
      </c>
      <c r="AU226" s="134" t="s">
        <v>82</v>
      </c>
      <c r="AY226" s="17" t="s">
        <v>124</v>
      </c>
      <c r="BE226" s="135">
        <f>IF(N226="základní",J226,0)</f>
        <v>0</v>
      </c>
      <c r="BF226" s="135">
        <f>IF(N226="snížená",J226,0)</f>
        <v>0</v>
      </c>
      <c r="BG226" s="135">
        <f>IF(N226="zákl. přenesená",J226,0)</f>
        <v>0</v>
      </c>
      <c r="BH226" s="135">
        <f>IF(N226="sníž. přenesená",J226,0)</f>
        <v>0</v>
      </c>
      <c r="BI226" s="135">
        <f>IF(N226="nulová",J226,0)</f>
        <v>0</v>
      </c>
      <c r="BJ226" s="17" t="s">
        <v>80</v>
      </c>
      <c r="BK226" s="135">
        <f>ROUND(I226*H226,2)</f>
        <v>0</v>
      </c>
      <c r="BL226" s="17" t="s">
        <v>131</v>
      </c>
      <c r="BM226" s="134" t="s">
        <v>347</v>
      </c>
    </row>
    <row r="227" spans="2:65" s="13" customFormat="1" ht="11.25">
      <c r="B227" s="147"/>
      <c r="D227" s="141" t="s">
        <v>149</v>
      </c>
      <c r="E227" s="148" t="s">
        <v>19</v>
      </c>
      <c r="F227" s="149" t="s">
        <v>348</v>
      </c>
      <c r="H227" s="150">
        <v>107.52</v>
      </c>
      <c r="I227" s="151"/>
      <c r="L227" s="147"/>
      <c r="M227" s="152"/>
      <c r="T227" s="153"/>
      <c r="AT227" s="148" t="s">
        <v>149</v>
      </c>
      <c r="AU227" s="148" t="s">
        <v>82</v>
      </c>
      <c r="AV227" s="13" t="s">
        <v>82</v>
      </c>
      <c r="AW227" s="13" t="s">
        <v>33</v>
      </c>
      <c r="AX227" s="13" t="s">
        <v>80</v>
      </c>
      <c r="AY227" s="148" t="s">
        <v>124</v>
      </c>
    </row>
    <row r="228" spans="2:65" s="11" customFormat="1" ht="22.9" customHeight="1">
      <c r="B228" s="111"/>
      <c r="D228" s="112" t="s">
        <v>71</v>
      </c>
      <c r="E228" s="121" t="s">
        <v>82</v>
      </c>
      <c r="F228" s="121" t="s">
        <v>349</v>
      </c>
      <c r="I228" s="114"/>
      <c r="J228" s="122">
        <f>BK228</f>
        <v>0</v>
      </c>
      <c r="L228" s="111"/>
      <c r="M228" s="116"/>
      <c r="P228" s="117">
        <f>SUM(P229:P238)</f>
        <v>0</v>
      </c>
      <c r="R228" s="117">
        <f>SUM(R229:R238)</f>
        <v>77.561517000000009</v>
      </c>
      <c r="T228" s="118">
        <f>SUM(T229:T238)</f>
        <v>0</v>
      </c>
      <c r="AR228" s="112" t="s">
        <v>80</v>
      </c>
      <c r="AT228" s="119" t="s">
        <v>71</v>
      </c>
      <c r="AU228" s="119" t="s">
        <v>80</v>
      </c>
      <c r="AY228" s="112" t="s">
        <v>124</v>
      </c>
      <c r="BK228" s="120">
        <f>SUM(BK229:BK238)</f>
        <v>0</v>
      </c>
    </row>
    <row r="229" spans="2:65" s="1" customFormat="1" ht="24.2" customHeight="1">
      <c r="B229" s="32"/>
      <c r="C229" s="123" t="s">
        <v>350</v>
      </c>
      <c r="D229" s="123" t="s">
        <v>126</v>
      </c>
      <c r="E229" s="124" t="s">
        <v>351</v>
      </c>
      <c r="F229" s="125" t="s">
        <v>352</v>
      </c>
      <c r="G229" s="126" t="s">
        <v>129</v>
      </c>
      <c r="H229" s="127">
        <v>676.8</v>
      </c>
      <c r="I229" s="128"/>
      <c r="J229" s="129">
        <f>ROUND(I229*H229,2)</f>
        <v>0</v>
      </c>
      <c r="K229" s="125" t="s">
        <v>130</v>
      </c>
      <c r="L229" s="32"/>
      <c r="M229" s="130" t="s">
        <v>19</v>
      </c>
      <c r="N229" s="131" t="s">
        <v>43</v>
      </c>
      <c r="P229" s="132">
        <f>O229*H229</f>
        <v>0</v>
      </c>
      <c r="Q229" s="132">
        <v>1.7000000000000001E-4</v>
      </c>
      <c r="R229" s="132">
        <f>Q229*H229</f>
        <v>0.11505600000000001</v>
      </c>
      <c r="S229" s="132">
        <v>0</v>
      </c>
      <c r="T229" s="133">
        <f>S229*H229</f>
        <v>0</v>
      </c>
      <c r="AR229" s="134" t="s">
        <v>131</v>
      </c>
      <c r="AT229" s="134" t="s">
        <v>126</v>
      </c>
      <c r="AU229" s="134" t="s">
        <v>82</v>
      </c>
      <c r="AY229" s="17" t="s">
        <v>124</v>
      </c>
      <c r="BE229" s="135">
        <f>IF(N229="základní",J229,0)</f>
        <v>0</v>
      </c>
      <c r="BF229" s="135">
        <f>IF(N229="snížená",J229,0)</f>
        <v>0</v>
      </c>
      <c r="BG229" s="135">
        <f>IF(N229="zákl. přenesená",J229,0)</f>
        <v>0</v>
      </c>
      <c r="BH229" s="135">
        <f>IF(N229="sníž. přenesená",J229,0)</f>
        <v>0</v>
      </c>
      <c r="BI229" s="135">
        <f>IF(N229="nulová",J229,0)</f>
        <v>0</v>
      </c>
      <c r="BJ229" s="17" t="s">
        <v>80</v>
      </c>
      <c r="BK229" s="135">
        <f>ROUND(I229*H229,2)</f>
        <v>0</v>
      </c>
      <c r="BL229" s="17" t="s">
        <v>131</v>
      </c>
      <c r="BM229" s="134" t="s">
        <v>353</v>
      </c>
    </row>
    <row r="230" spans="2:65" s="1" customFormat="1" ht="11.25">
      <c r="B230" s="32"/>
      <c r="D230" s="136" t="s">
        <v>133</v>
      </c>
      <c r="F230" s="137" t="s">
        <v>354</v>
      </c>
      <c r="I230" s="138"/>
      <c r="L230" s="32"/>
      <c r="M230" s="139"/>
      <c r="T230" s="53"/>
      <c r="AT230" s="17" t="s">
        <v>133</v>
      </c>
      <c r="AU230" s="17" t="s">
        <v>82</v>
      </c>
    </row>
    <row r="231" spans="2:65" s="12" customFormat="1" ht="11.25">
      <c r="B231" s="140"/>
      <c r="D231" s="141" t="s">
        <v>149</v>
      </c>
      <c r="E231" s="142" t="s">
        <v>19</v>
      </c>
      <c r="F231" s="143" t="s">
        <v>235</v>
      </c>
      <c r="H231" s="142" t="s">
        <v>19</v>
      </c>
      <c r="I231" s="144"/>
      <c r="L231" s="140"/>
      <c r="M231" s="145"/>
      <c r="T231" s="146"/>
      <c r="AT231" s="142" t="s">
        <v>149</v>
      </c>
      <c r="AU231" s="142" t="s">
        <v>82</v>
      </c>
      <c r="AV231" s="12" t="s">
        <v>80</v>
      </c>
      <c r="AW231" s="12" t="s">
        <v>33</v>
      </c>
      <c r="AX231" s="12" t="s">
        <v>72</v>
      </c>
      <c r="AY231" s="142" t="s">
        <v>124</v>
      </c>
    </row>
    <row r="232" spans="2:65" s="13" customFormat="1" ht="11.25">
      <c r="B232" s="147"/>
      <c r="D232" s="141" t="s">
        <v>149</v>
      </c>
      <c r="E232" s="148" t="s">
        <v>19</v>
      </c>
      <c r="F232" s="149" t="s">
        <v>355</v>
      </c>
      <c r="H232" s="150">
        <v>676.8</v>
      </c>
      <c r="I232" s="151"/>
      <c r="L232" s="147"/>
      <c r="M232" s="152"/>
      <c r="T232" s="153"/>
      <c r="AT232" s="148" t="s">
        <v>149</v>
      </c>
      <c r="AU232" s="148" t="s">
        <v>82</v>
      </c>
      <c r="AV232" s="13" t="s">
        <v>82</v>
      </c>
      <c r="AW232" s="13" t="s">
        <v>33</v>
      </c>
      <c r="AX232" s="13" t="s">
        <v>80</v>
      </c>
      <c r="AY232" s="148" t="s">
        <v>124</v>
      </c>
    </row>
    <row r="233" spans="2:65" s="1" customFormat="1" ht="16.5" customHeight="1">
      <c r="B233" s="32"/>
      <c r="C233" s="161" t="s">
        <v>356</v>
      </c>
      <c r="D233" s="161" t="s">
        <v>290</v>
      </c>
      <c r="E233" s="162" t="s">
        <v>357</v>
      </c>
      <c r="F233" s="163" t="s">
        <v>358</v>
      </c>
      <c r="G233" s="164" t="s">
        <v>129</v>
      </c>
      <c r="H233" s="165">
        <v>801.67</v>
      </c>
      <c r="I233" s="166"/>
      <c r="J233" s="167">
        <f>ROUND(I233*H233,2)</f>
        <v>0</v>
      </c>
      <c r="K233" s="163" t="s">
        <v>130</v>
      </c>
      <c r="L233" s="168"/>
      <c r="M233" s="169" t="s">
        <v>19</v>
      </c>
      <c r="N233" s="170" t="s">
        <v>43</v>
      </c>
      <c r="P233" s="132">
        <f>O233*H233</f>
        <v>0</v>
      </c>
      <c r="Q233" s="132">
        <v>2.9999999999999997E-4</v>
      </c>
      <c r="R233" s="132">
        <f>Q233*H233</f>
        <v>0.24050099999999996</v>
      </c>
      <c r="S233" s="132">
        <v>0</v>
      </c>
      <c r="T233" s="133">
        <f>S233*H233</f>
        <v>0</v>
      </c>
      <c r="AR233" s="134" t="s">
        <v>174</v>
      </c>
      <c r="AT233" s="134" t="s">
        <v>290</v>
      </c>
      <c r="AU233" s="134" t="s">
        <v>82</v>
      </c>
      <c r="AY233" s="17" t="s">
        <v>124</v>
      </c>
      <c r="BE233" s="135">
        <f>IF(N233="základní",J233,0)</f>
        <v>0</v>
      </c>
      <c r="BF233" s="135">
        <f>IF(N233="snížená",J233,0)</f>
        <v>0</v>
      </c>
      <c r="BG233" s="135">
        <f>IF(N233="zákl. přenesená",J233,0)</f>
        <v>0</v>
      </c>
      <c r="BH233" s="135">
        <f>IF(N233="sníž. přenesená",J233,0)</f>
        <v>0</v>
      </c>
      <c r="BI233" s="135">
        <f>IF(N233="nulová",J233,0)</f>
        <v>0</v>
      </c>
      <c r="BJ233" s="17" t="s">
        <v>80</v>
      </c>
      <c r="BK233" s="135">
        <f>ROUND(I233*H233,2)</f>
        <v>0</v>
      </c>
      <c r="BL233" s="17" t="s">
        <v>131</v>
      </c>
      <c r="BM233" s="134" t="s">
        <v>359</v>
      </c>
    </row>
    <row r="234" spans="2:65" s="13" customFormat="1" ht="11.25">
      <c r="B234" s="147"/>
      <c r="D234" s="141" t="s">
        <v>149</v>
      </c>
      <c r="F234" s="149" t="s">
        <v>360</v>
      </c>
      <c r="H234" s="150">
        <v>801.67</v>
      </c>
      <c r="I234" s="151"/>
      <c r="L234" s="147"/>
      <c r="M234" s="152"/>
      <c r="T234" s="153"/>
      <c r="AT234" s="148" t="s">
        <v>149</v>
      </c>
      <c r="AU234" s="148" t="s">
        <v>82</v>
      </c>
      <c r="AV234" s="13" t="s">
        <v>82</v>
      </c>
      <c r="AW234" s="13" t="s">
        <v>4</v>
      </c>
      <c r="AX234" s="13" t="s">
        <v>80</v>
      </c>
      <c r="AY234" s="148" t="s">
        <v>124</v>
      </c>
    </row>
    <row r="235" spans="2:65" s="1" customFormat="1" ht="33" customHeight="1">
      <c r="B235" s="32"/>
      <c r="C235" s="123" t="s">
        <v>361</v>
      </c>
      <c r="D235" s="123" t="s">
        <v>126</v>
      </c>
      <c r="E235" s="124" t="s">
        <v>362</v>
      </c>
      <c r="F235" s="125" t="s">
        <v>363</v>
      </c>
      <c r="G235" s="126" t="s">
        <v>204</v>
      </c>
      <c r="H235" s="127">
        <v>282</v>
      </c>
      <c r="I235" s="128"/>
      <c r="J235" s="129">
        <f>ROUND(I235*H235,2)</f>
        <v>0</v>
      </c>
      <c r="K235" s="125" t="s">
        <v>130</v>
      </c>
      <c r="L235" s="32"/>
      <c r="M235" s="130" t="s">
        <v>19</v>
      </c>
      <c r="N235" s="131" t="s">
        <v>43</v>
      </c>
      <c r="P235" s="132">
        <f>O235*H235</f>
        <v>0</v>
      </c>
      <c r="Q235" s="132">
        <v>0.27378000000000002</v>
      </c>
      <c r="R235" s="132">
        <f>Q235*H235</f>
        <v>77.205960000000005</v>
      </c>
      <c r="S235" s="132">
        <v>0</v>
      </c>
      <c r="T235" s="133">
        <f>S235*H235</f>
        <v>0</v>
      </c>
      <c r="AR235" s="134" t="s">
        <v>131</v>
      </c>
      <c r="AT235" s="134" t="s">
        <v>126</v>
      </c>
      <c r="AU235" s="134" t="s">
        <v>82</v>
      </c>
      <c r="AY235" s="17" t="s">
        <v>124</v>
      </c>
      <c r="BE235" s="135">
        <f>IF(N235="základní",J235,0)</f>
        <v>0</v>
      </c>
      <c r="BF235" s="135">
        <f>IF(N235="snížená",J235,0)</f>
        <v>0</v>
      </c>
      <c r="BG235" s="135">
        <f>IF(N235="zákl. přenesená",J235,0)</f>
        <v>0</v>
      </c>
      <c r="BH235" s="135">
        <f>IF(N235="sníž. přenesená",J235,0)</f>
        <v>0</v>
      </c>
      <c r="BI235" s="135">
        <f>IF(N235="nulová",J235,0)</f>
        <v>0</v>
      </c>
      <c r="BJ235" s="17" t="s">
        <v>80</v>
      </c>
      <c r="BK235" s="135">
        <f>ROUND(I235*H235,2)</f>
        <v>0</v>
      </c>
      <c r="BL235" s="17" t="s">
        <v>131</v>
      </c>
      <c r="BM235" s="134" t="s">
        <v>364</v>
      </c>
    </row>
    <row r="236" spans="2:65" s="1" customFormat="1" ht="11.25">
      <c r="B236" s="32"/>
      <c r="D236" s="136" t="s">
        <v>133</v>
      </c>
      <c r="F236" s="137" t="s">
        <v>365</v>
      </c>
      <c r="I236" s="138"/>
      <c r="L236" s="32"/>
      <c r="M236" s="139"/>
      <c r="T236" s="53"/>
      <c r="AT236" s="17" t="s">
        <v>133</v>
      </c>
      <c r="AU236" s="17" t="s">
        <v>82</v>
      </c>
    </row>
    <row r="237" spans="2:65" s="12" customFormat="1" ht="11.25">
      <c r="B237" s="140"/>
      <c r="D237" s="141" t="s">
        <v>149</v>
      </c>
      <c r="E237" s="142" t="s">
        <v>19</v>
      </c>
      <c r="F237" s="143" t="s">
        <v>366</v>
      </c>
      <c r="H237" s="142" t="s">
        <v>19</v>
      </c>
      <c r="I237" s="144"/>
      <c r="L237" s="140"/>
      <c r="M237" s="145"/>
      <c r="T237" s="146"/>
      <c r="AT237" s="142" t="s">
        <v>149</v>
      </c>
      <c r="AU237" s="142" t="s">
        <v>82</v>
      </c>
      <c r="AV237" s="12" t="s">
        <v>80</v>
      </c>
      <c r="AW237" s="12" t="s">
        <v>33</v>
      </c>
      <c r="AX237" s="12" t="s">
        <v>72</v>
      </c>
      <c r="AY237" s="142" t="s">
        <v>124</v>
      </c>
    </row>
    <row r="238" spans="2:65" s="13" customFormat="1" ht="11.25">
      <c r="B238" s="147"/>
      <c r="D238" s="141" t="s">
        <v>149</v>
      </c>
      <c r="E238" s="148" t="s">
        <v>19</v>
      </c>
      <c r="F238" s="149" t="s">
        <v>367</v>
      </c>
      <c r="H238" s="150">
        <v>282</v>
      </c>
      <c r="I238" s="151"/>
      <c r="L238" s="147"/>
      <c r="M238" s="152"/>
      <c r="T238" s="153"/>
      <c r="AT238" s="148" t="s">
        <v>149</v>
      </c>
      <c r="AU238" s="148" t="s">
        <v>82</v>
      </c>
      <c r="AV238" s="13" t="s">
        <v>82</v>
      </c>
      <c r="AW238" s="13" t="s">
        <v>33</v>
      </c>
      <c r="AX238" s="13" t="s">
        <v>80</v>
      </c>
      <c r="AY238" s="148" t="s">
        <v>124</v>
      </c>
    </row>
    <row r="239" spans="2:65" s="11" customFormat="1" ht="22.9" customHeight="1">
      <c r="B239" s="111"/>
      <c r="D239" s="112" t="s">
        <v>71</v>
      </c>
      <c r="E239" s="121" t="s">
        <v>131</v>
      </c>
      <c r="F239" s="121" t="s">
        <v>368</v>
      </c>
      <c r="I239" s="114"/>
      <c r="J239" s="122">
        <f>BK239</f>
        <v>0</v>
      </c>
      <c r="L239" s="111"/>
      <c r="M239" s="116"/>
      <c r="P239" s="117">
        <f>SUM(P240:P243)</f>
        <v>0</v>
      </c>
      <c r="R239" s="117">
        <f>SUM(R240:R243)</f>
        <v>0</v>
      </c>
      <c r="T239" s="118">
        <f>SUM(T240:T243)</f>
        <v>0</v>
      </c>
      <c r="AR239" s="112" t="s">
        <v>80</v>
      </c>
      <c r="AT239" s="119" t="s">
        <v>71</v>
      </c>
      <c r="AU239" s="119" t="s">
        <v>80</v>
      </c>
      <c r="AY239" s="112" t="s">
        <v>124</v>
      </c>
      <c r="BK239" s="120">
        <f>SUM(BK240:BK243)</f>
        <v>0</v>
      </c>
    </row>
    <row r="240" spans="2:65" s="1" customFormat="1" ht="21.75" customHeight="1">
      <c r="B240" s="32"/>
      <c r="C240" s="123" t="s">
        <v>369</v>
      </c>
      <c r="D240" s="123" t="s">
        <v>126</v>
      </c>
      <c r="E240" s="124" t="s">
        <v>370</v>
      </c>
      <c r="F240" s="125" t="s">
        <v>371</v>
      </c>
      <c r="G240" s="126" t="s">
        <v>214</v>
      </c>
      <c r="H240" s="127">
        <v>3.2</v>
      </c>
      <c r="I240" s="128"/>
      <c r="J240" s="129">
        <f>ROUND(I240*H240,2)</f>
        <v>0</v>
      </c>
      <c r="K240" s="125" t="s">
        <v>130</v>
      </c>
      <c r="L240" s="32"/>
      <c r="M240" s="130" t="s">
        <v>19</v>
      </c>
      <c r="N240" s="131" t="s">
        <v>43</v>
      </c>
      <c r="P240" s="132">
        <f>O240*H240</f>
        <v>0</v>
      </c>
      <c r="Q240" s="132">
        <v>0</v>
      </c>
      <c r="R240" s="132">
        <f>Q240*H240</f>
        <v>0</v>
      </c>
      <c r="S240" s="132">
        <v>0</v>
      </c>
      <c r="T240" s="133">
        <f>S240*H240</f>
        <v>0</v>
      </c>
      <c r="AR240" s="134" t="s">
        <v>131</v>
      </c>
      <c r="AT240" s="134" t="s">
        <v>126</v>
      </c>
      <c r="AU240" s="134" t="s">
        <v>82</v>
      </c>
      <c r="AY240" s="17" t="s">
        <v>124</v>
      </c>
      <c r="BE240" s="135">
        <f>IF(N240="základní",J240,0)</f>
        <v>0</v>
      </c>
      <c r="BF240" s="135">
        <f>IF(N240="snížená",J240,0)</f>
        <v>0</v>
      </c>
      <c r="BG240" s="135">
        <f>IF(N240="zákl. přenesená",J240,0)</f>
        <v>0</v>
      </c>
      <c r="BH240" s="135">
        <f>IF(N240="sníž. přenesená",J240,0)</f>
        <v>0</v>
      </c>
      <c r="BI240" s="135">
        <f>IF(N240="nulová",J240,0)</f>
        <v>0</v>
      </c>
      <c r="BJ240" s="17" t="s">
        <v>80</v>
      </c>
      <c r="BK240" s="135">
        <f>ROUND(I240*H240,2)</f>
        <v>0</v>
      </c>
      <c r="BL240" s="17" t="s">
        <v>131</v>
      </c>
      <c r="BM240" s="134" t="s">
        <v>372</v>
      </c>
    </row>
    <row r="241" spans="2:65" s="1" customFormat="1" ht="11.25">
      <c r="B241" s="32"/>
      <c r="D241" s="136" t="s">
        <v>133</v>
      </c>
      <c r="F241" s="137" t="s">
        <v>373</v>
      </c>
      <c r="I241" s="138"/>
      <c r="L241" s="32"/>
      <c r="M241" s="139"/>
      <c r="T241" s="53"/>
      <c r="AT241" s="17" t="s">
        <v>133</v>
      </c>
      <c r="AU241" s="17" t="s">
        <v>82</v>
      </c>
    </row>
    <row r="242" spans="2:65" s="12" customFormat="1" ht="11.25">
      <c r="B242" s="140"/>
      <c r="D242" s="141" t="s">
        <v>149</v>
      </c>
      <c r="E242" s="142" t="s">
        <v>19</v>
      </c>
      <c r="F242" s="143" t="s">
        <v>237</v>
      </c>
      <c r="H242" s="142" t="s">
        <v>19</v>
      </c>
      <c r="I242" s="144"/>
      <c r="L242" s="140"/>
      <c r="M242" s="145"/>
      <c r="T242" s="146"/>
      <c r="AT242" s="142" t="s">
        <v>149</v>
      </c>
      <c r="AU242" s="142" t="s">
        <v>82</v>
      </c>
      <c r="AV242" s="12" t="s">
        <v>80</v>
      </c>
      <c r="AW242" s="12" t="s">
        <v>33</v>
      </c>
      <c r="AX242" s="12" t="s">
        <v>72</v>
      </c>
      <c r="AY242" s="142" t="s">
        <v>124</v>
      </c>
    </row>
    <row r="243" spans="2:65" s="13" customFormat="1" ht="11.25">
      <c r="B243" s="147"/>
      <c r="D243" s="141" t="s">
        <v>149</v>
      </c>
      <c r="E243" s="148" t="s">
        <v>19</v>
      </c>
      <c r="F243" s="149" t="s">
        <v>374</v>
      </c>
      <c r="H243" s="150">
        <v>3.2</v>
      </c>
      <c r="I243" s="151"/>
      <c r="L243" s="147"/>
      <c r="M243" s="152"/>
      <c r="T243" s="153"/>
      <c r="AT243" s="148" t="s">
        <v>149</v>
      </c>
      <c r="AU243" s="148" t="s">
        <v>82</v>
      </c>
      <c r="AV243" s="13" t="s">
        <v>82</v>
      </c>
      <c r="AW243" s="13" t="s">
        <v>33</v>
      </c>
      <c r="AX243" s="13" t="s">
        <v>80</v>
      </c>
      <c r="AY243" s="148" t="s">
        <v>124</v>
      </c>
    </row>
    <row r="244" spans="2:65" s="11" customFormat="1" ht="22.9" customHeight="1">
      <c r="B244" s="111"/>
      <c r="D244" s="112" t="s">
        <v>71</v>
      </c>
      <c r="E244" s="121" t="s">
        <v>152</v>
      </c>
      <c r="F244" s="121" t="s">
        <v>375</v>
      </c>
      <c r="I244" s="114"/>
      <c r="J244" s="122">
        <f>BK244</f>
        <v>0</v>
      </c>
      <c r="L244" s="111"/>
      <c r="M244" s="116"/>
      <c r="P244" s="117">
        <f>SUM(P245:P318)</f>
        <v>0</v>
      </c>
      <c r="R244" s="117">
        <f>SUM(R245:R318)</f>
        <v>467.98969499999998</v>
      </c>
      <c r="T244" s="118">
        <f>SUM(T245:T318)</f>
        <v>0</v>
      </c>
      <c r="AR244" s="112" t="s">
        <v>80</v>
      </c>
      <c r="AT244" s="119" t="s">
        <v>71</v>
      </c>
      <c r="AU244" s="119" t="s">
        <v>80</v>
      </c>
      <c r="AY244" s="112" t="s">
        <v>124</v>
      </c>
      <c r="BK244" s="120">
        <f>SUM(BK245:BK318)</f>
        <v>0</v>
      </c>
    </row>
    <row r="245" spans="2:65" s="1" customFormat="1" ht="21.75" customHeight="1">
      <c r="B245" s="32"/>
      <c r="C245" s="123" t="s">
        <v>376</v>
      </c>
      <c r="D245" s="123" t="s">
        <v>126</v>
      </c>
      <c r="E245" s="124" t="s">
        <v>377</v>
      </c>
      <c r="F245" s="125" t="s">
        <v>378</v>
      </c>
      <c r="G245" s="126" t="s">
        <v>129</v>
      </c>
      <c r="H245" s="127">
        <v>1052.5</v>
      </c>
      <c r="I245" s="128"/>
      <c r="J245" s="129">
        <f>ROUND(I245*H245,2)</f>
        <v>0</v>
      </c>
      <c r="K245" s="125" t="s">
        <v>130</v>
      </c>
      <c r="L245" s="32"/>
      <c r="M245" s="130" t="s">
        <v>19</v>
      </c>
      <c r="N245" s="131" t="s">
        <v>43</v>
      </c>
      <c r="P245" s="132">
        <f>O245*H245</f>
        <v>0</v>
      </c>
      <c r="Q245" s="132">
        <v>0</v>
      </c>
      <c r="R245" s="132">
        <f>Q245*H245</f>
        <v>0</v>
      </c>
      <c r="S245" s="132">
        <v>0</v>
      </c>
      <c r="T245" s="133">
        <f>S245*H245</f>
        <v>0</v>
      </c>
      <c r="AR245" s="134" t="s">
        <v>131</v>
      </c>
      <c r="AT245" s="134" t="s">
        <v>126</v>
      </c>
      <c r="AU245" s="134" t="s">
        <v>82</v>
      </c>
      <c r="AY245" s="17" t="s">
        <v>124</v>
      </c>
      <c r="BE245" s="135">
        <f>IF(N245="základní",J245,0)</f>
        <v>0</v>
      </c>
      <c r="BF245" s="135">
        <f>IF(N245="snížená",J245,0)</f>
        <v>0</v>
      </c>
      <c r="BG245" s="135">
        <f>IF(N245="zákl. přenesená",J245,0)</f>
        <v>0</v>
      </c>
      <c r="BH245" s="135">
        <f>IF(N245="sníž. přenesená",J245,0)</f>
        <v>0</v>
      </c>
      <c r="BI245" s="135">
        <f>IF(N245="nulová",J245,0)</f>
        <v>0</v>
      </c>
      <c r="BJ245" s="17" t="s">
        <v>80</v>
      </c>
      <c r="BK245" s="135">
        <f>ROUND(I245*H245,2)</f>
        <v>0</v>
      </c>
      <c r="BL245" s="17" t="s">
        <v>131</v>
      </c>
      <c r="BM245" s="134" t="s">
        <v>379</v>
      </c>
    </row>
    <row r="246" spans="2:65" s="1" customFormat="1" ht="11.25">
      <c r="B246" s="32"/>
      <c r="D246" s="136" t="s">
        <v>133</v>
      </c>
      <c r="F246" s="137" t="s">
        <v>380</v>
      </c>
      <c r="I246" s="138"/>
      <c r="L246" s="32"/>
      <c r="M246" s="139"/>
      <c r="T246" s="53"/>
      <c r="AT246" s="17" t="s">
        <v>133</v>
      </c>
      <c r="AU246" s="17" t="s">
        <v>82</v>
      </c>
    </row>
    <row r="247" spans="2:65" s="12" customFormat="1" ht="11.25">
      <c r="B247" s="140"/>
      <c r="D247" s="141" t="s">
        <v>149</v>
      </c>
      <c r="E247" s="142" t="s">
        <v>19</v>
      </c>
      <c r="F247" s="143" t="s">
        <v>381</v>
      </c>
      <c r="H247" s="142" t="s">
        <v>19</v>
      </c>
      <c r="I247" s="144"/>
      <c r="L247" s="140"/>
      <c r="M247" s="145"/>
      <c r="T247" s="146"/>
      <c r="AT247" s="142" t="s">
        <v>149</v>
      </c>
      <c r="AU247" s="142" t="s">
        <v>82</v>
      </c>
      <c r="AV247" s="12" t="s">
        <v>80</v>
      </c>
      <c r="AW247" s="12" t="s">
        <v>33</v>
      </c>
      <c r="AX247" s="12" t="s">
        <v>72</v>
      </c>
      <c r="AY247" s="142" t="s">
        <v>124</v>
      </c>
    </row>
    <row r="248" spans="2:65" s="12" customFormat="1" ht="11.25">
      <c r="B248" s="140"/>
      <c r="D248" s="141" t="s">
        <v>149</v>
      </c>
      <c r="E248" s="142" t="s">
        <v>19</v>
      </c>
      <c r="F248" s="143" t="s">
        <v>382</v>
      </c>
      <c r="H248" s="142" t="s">
        <v>19</v>
      </c>
      <c r="I248" s="144"/>
      <c r="L248" s="140"/>
      <c r="M248" s="145"/>
      <c r="T248" s="146"/>
      <c r="AT248" s="142" t="s">
        <v>149</v>
      </c>
      <c r="AU248" s="142" t="s">
        <v>82</v>
      </c>
      <c r="AV248" s="12" t="s">
        <v>80</v>
      </c>
      <c r="AW248" s="12" t="s">
        <v>33</v>
      </c>
      <c r="AX248" s="12" t="s">
        <v>72</v>
      </c>
      <c r="AY248" s="142" t="s">
        <v>124</v>
      </c>
    </row>
    <row r="249" spans="2:65" s="13" customFormat="1" ht="11.25">
      <c r="B249" s="147"/>
      <c r="D249" s="141" t="s">
        <v>149</v>
      </c>
      <c r="E249" s="148" t="s">
        <v>19</v>
      </c>
      <c r="F249" s="149" t="s">
        <v>383</v>
      </c>
      <c r="H249" s="150">
        <v>723.5</v>
      </c>
      <c r="I249" s="151"/>
      <c r="L249" s="147"/>
      <c r="M249" s="152"/>
      <c r="T249" s="153"/>
      <c r="AT249" s="148" t="s">
        <v>149</v>
      </c>
      <c r="AU249" s="148" t="s">
        <v>82</v>
      </c>
      <c r="AV249" s="13" t="s">
        <v>82</v>
      </c>
      <c r="AW249" s="13" t="s">
        <v>33</v>
      </c>
      <c r="AX249" s="13" t="s">
        <v>72</v>
      </c>
      <c r="AY249" s="148" t="s">
        <v>124</v>
      </c>
    </row>
    <row r="250" spans="2:65" s="12" customFormat="1" ht="11.25">
      <c r="B250" s="140"/>
      <c r="D250" s="141" t="s">
        <v>149</v>
      </c>
      <c r="E250" s="142" t="s">
        <v>19</v>
      </c>
      <c r="F250" s="143" t="s">
        <v>384</v>
      </c>
      <c r="H250" s="142" t="s">
        <v>19</v>
      </c>
      <c r="I250" s="144"/>
      <c r="L250" s="140"/>
      <c r="M250" s="145"/>
      <c r="T250" s="146"/>
      <c r="AT250" s="142" t="s">
        <v>149</v>
      </c>
      <c r="AU250" s="142" t="s">
        <v>82</v>
      </c>
      <c r="AV250" s="12" t="s">
        <v>80</v>
      </c>
      <c r="AW250" s="12" t="s">
        <v>33</v>
      </c>
      <c r="AX250" s="12" t="s">
        <v>72</v>
      </c>
      <c r="AY250" s="142" t="s">
        <v>124</v>
      </c>
    </row>
    <row r="251" spans="2:65" s="12" customFormat="1" ht="11.25">
      <c r="B251" s="140"/>
      <c r="D251" s="141" t="s">
        <v>149</v>
      </c>
      <c r="E251" s="142" t="s">
        <v>19</v>
      </c>
      <c r="F251" s="143" t="s">
        <v>385</v>
      </c>
      <c r="H251" s="142" t="s">
        <v>19</v>
      </c>
      <c r="I251" s="144"/>
      <c r="L251" s="140"/>
      <c r="M251" s="145"/>
      <c r="T251" s="146"/>
      <c r="AT251" s="142" t="s">
        <v>149</v>
      </c>
      <c r="AU251" s="142" t="s">
        <v>82</v>
      </c>
      <c r="AV251" s="12" t="s">
        <v>80</v>
      </c>
      <c r="AW251" s="12" t="s">
        <v>33</v>
      </c>
      <c r="AX251" s="12" t="s">
        <v>72</v>
      </c>
      <c r="AY251" s="142" t="s">
        <v>124</v>
      </c>
    </row>
    <row r="252" spans="2:65" s="13" customFormat="1" ht="11.25">
      <c r="B252" s="147"/>
      <c r="D252" s="141" t="s">
        <v>149</v>
      </c>
      <c r="E252" s="148" t="s">
        <v>19</v>
      </c>
      <c r="F252" s="149" t="s">
        <v>386</v>
      </c>
      <c r="H252" s="150">
        <v>329</v>
      </c>
      <c r="I252" s="151"/>
      <c r="L252" s="147"/>
      <c r="M252" s="152"/>
      <c r="T252" s="153"/>
      <c r="AT252" s="148" t="s">
        <v>149</v>
      </c>
      <c r="AU252" s="148" t="s">
        <v>82</v>
      </c>
      <c r="AV252" s="13" t="s">
        <v>82</v>
      </c>
      <c r="AW252" s="13" t="s">
        <v>33</v>
      </c>
      <c r="AX252" s="13" t="s">
        <v>72</v>
      </c>
      <c r="AY252" s="148" t="s">
        <v>124</v>
      </c>
    </row>
    <row r="253" spans="2:65" s="14" customFormat="1" ht="11.25">
      <c r="B253" s="154"/>
      <c r="D253" s="141" t="s">
        <v>149</v>
      </c>
      <c r="E253" s="155" t="s">
        <v>19</v>
      </c>
      <c r="F253" s="156" t="s">
        <v>164</v>
      </c>
      <c r="H253" s="157">
        <v>1052.5</v>
      </c>
      <c r="I253" s="158"/>
      <c r="L253" s="154"/>
      <c r="M253" s="159"/>
      <c r="T253" s="160"/>
      <c r="AT253" s="155" t="s">
        <v>149</v>
      </c>
      <c r="AU253" s="155" t="s">
        <v>82</v>
      </c>
      <c r="AV253" s="14" t="s">
        <v>131</v>
      </c>
      <c r="AW253" s="14" t="s">
        <v>33</v>
      </c>
      <c r="AX253" s="14" t="s">
        <v>80</v>
      </c>
      <c r="AY253" s="155" t="s">
        <v>124</v>
      </c>
    </row>
    <row r="254" spans="2:65" s="1" customFormat="1" ht="21.75" customHeight="1">
      <c r="B254" s="32"/>
      <c r="C254" s="123" t="s">
        <v>387</v>
      </c>
      <c r="D254" s="123" t="s">
        <v>126</v>
      </c>
      <c r="E254" s="124" t="s">
        <v>388</v>
      </c>
      <c r="F254" s="125" t="s">
        <v>389</v>
      </c>
      <c r="G254" s="126" t="s">
        <v>129</v>
      </c>
      <c r="H254" s="127">
        <v>3233.9</v>
      </c>
      <c r="I254" s="128"/>
      <c r="J254" s="129">
        <f>ROUND(I254*H254,2)</f>
        <v>0</v>
      </c>
      <c r="K254" s="125" t="s">
        <v>130</v>
      </c>
      <c r="L254" s="32"/>
      <c r="M254" s="130" t="s">
        <v>19</v>
      </c>
      <c r="N254" s="131" t="s">
        <v>43</v>
      </c>
      <c r="P254" s="132">
        <f>O254*H254</f>
        <v>0</v>
      </c>
      <c r="Q254" s="132">
        <v>0</v>
      </c>
      <c r="R254" s="132">
        <f>Q254*H254</f>
        <v>0</v>
      </c>
      <c r="S254" s="132">
        <v>0</v>
      </c>
      <c r="T254" s="133">
        <f>S254*H254</f>
        <v>0</v>
      </c>
      <c r="AR254" s="134" t="s">
        <v>131</v>
      </c>
      <c r="AT254" s="134" t="s">
        <v>126</v>
      </c>
      <c r="AU254" s="134" t="s">
        <v>82</v>
      </c>
      <c r="AY254" s="17" t="s">
        <v>124</v>
      </c>
      <c r="BE254" s="135">
        <f>IF(N254="základní",J254,0)</f>
        <v>0</v>
      </c>
      <c r="BF254" s="135">
        <f>IF(N254="snížená",J254,0)</f>
        <v>0</v>
      </c>
      <c r="BG254" s="135">
        <f>IF(N254="zákl. přenesená",J254,0)</f>
        <v>0</v>
      </c>
      <c r="BH254" s="135">
        <f>IF(N254="sníž. přenesená",J254,0)</f>
        <v>0</v>
      </c>
      <c r="BI254" s="135">
        <f>IF(N254="nulová",J254,0)</f>
        <v>0</v>
      </c>
      <c r="BJ254" s="17" t="s">
        <v>80</v>
      </c>
      <c r="BK254" s="135">
        <f>ROUND(I254*H254,2)</f>
        <v>0</v>
      </c>
      <c r="BL254" s="17" t="s">
        <v>131</v>
      </c>
      <c r="BM254" s="134" t="s">
        <v>390</v>
      </c>
    </row>
    <row r="255" spans="2:65" s="1" customFormat="1" ht="11.25">
      <c r="B255" s="32"/>
      <c r="D255" s="136" t="s">
        <v>133</v>
      </c>
      <c r="F255" s="137" t="s">
        <v>391</v>
      </c>
      <c r="I255" s="138"/>
      <c r="L255" s="32"/>
      <c r="M255" s="139"/>
      <c r="T255" s="53"/>
      <c r="AT255" s="17" t="s">
        <v>133</v>
      </c>
      <c r="AU255" s="17" t="s">
        <v>82</v>
      </c>
    </row>
    <row r="256" spans="2:65" s="12" customFormat="1" ht="11.25">
      <c r="B256" s="140"/>
      <c r="D256" s="141" t="s">
        <v>149</v>
      </c>
      <c r="E256" s="142" t="s">
        <v>19</v>
      </c>
      <c r="F256" s="143" t="s">
        <v>392</v>
      </c>
      <c r="H256" s="142" t="s">
        <v>19</v>
      </c>
      <c r="I256" s="144"/>
      <c r="L256" s="140"/>
      <c r="M256" s="145"/>
      <c r="T256" s="146"/>
      <c r="AT256" s="142" t="s">
        <v>149</v>
      </c>
      <c r="AU256" s="142" t="s">
        <v>82</v>
      </c>
      <c r="AV256" s="12" t="s">
        <v>80</v>
      </c>
      <c r="AW256" s="12" t="s">
        <v>33</v>
      </c>
      <c r="AX256" s="12" t="s">
        <v>72</v>
      </c>
      <c r="AY256" s="142" t="s">
        <v>124</v>
      </c>
    </row>
    <row r="257" spans="2:65" s="12" customFormat="1" ht="11.25">
      <c r="B257" s="140"/>
      <c r="D257" s="141" t="s">
        <v>149</v>
      </c>
      <c r="E257" s="142" t="s">
        <v>19</v>
      </c>
      <c r="F257" s="143" t="s">
        <v>393</v>
      </c>
      <c r="H257" s="142" t="s">
        <v>19</v>
      </c>
      <c r="I257" s="144"/>
      <c r="L257" s="140"/>
      <c r="M257" s="145"/>
      <c r="T257" s="146"/>
      <c r="AT257" s="142" t="s">
        <v>149</v>
      </c>
      <c r="AU257" s="142" t="s">
        <v>82</v>
      </c>
      <c r="AV257" s="12" t="s">
        <v>80</v>
      </c>
      <c r="AW257" s="12" t="s">
        <v>33</v>
      </c>
      <c r="AX257" s="12" t="s">
        <v>72</v>
      </c>
      <c r="AY257" s="142" t="s">
        <v>124</v>
      </c>
    </row>
    <row r="258" spans="2:65" s="13" customFormat="1" ht="11.25">
      <c r="B258" s="147"/>
      <c r="D258" s="141" t="s">
        <v>149</v>
      </c>
      <c r="E258" s="148" t="s">
        <v>19</v>
      </c>
      <c r="F258" s="149" t="s">
        <v>394</v>
      </c>
      <c r="H258" s="150">
        <v>1084</v>
      </c>
      <c r="I258" s="151"/>
      <c r="L258" s="147"/>
      <c r="M258" s="152"/>
      <c r="T258" s="153"/>
      <c r="AT258" s="148" t="s">
        <v>149</v>
      </c>
      <c r="AU258" s="148" t="s">
        <v>82</v>
      </c>
      <c r="AV258" s="13" t="s">
        <v>82</v>
      </c>
      <c r="AW258" s="13" t="s">
        <v>33</v>
      </c>
      <c r="AX258" s="13" t="s">
        <v>72</v>
      </c>
      <c r="AY258" s="148" t="s">
        <v>124</v>
      </c>
    </row>
    <row r="259" spans="2:65" s="12" customFormat="1" ht="11.25">
      <c r="B259" s="140"/>
      <c r="D259" s="141" t="s">
        <v>149</v>
      </c>
      <c r="E259" s="142" t="s">
        <v>19</v>
      </c>
      <c r="F259" s="143" t="s">
        <v>381</v>
      </c>
      <c r="H259" s="142" t="s">
        <v>19</v>
      </c>
      <c r="I259" s="144"/>
      <c r="L259" s="140"/>
      <c r="M259" s="145"/>
      <c r="T259" s="146"/>
      <c r="AT259" s="142" t="s">
        <v>149</v>
      </c>
      <c r="AU259" s="142" t="s">
        <v>82</v>
      </c>
      <c r="AV259" s="12" t="s">
        <v>80</v>
      </c>
      <c r="AW259" s="12" t="s">
        <v>33</v>
      </c>
      <c r="AX259" s="12" t="s">
        <v>72</v>
      </c>
      <c r="AY259" s="142" t="s">
        <v>124</v>
      </c>
    </row>
    <row r="260" spans="2:65" s="12" customFormat="1" ht="11.25">
      <c r="B260" s="140"/>
      <c r="D260" s="141" t="s">
        <v>149</v>
      </c>
      <c r="E260" s="142" t="s">
        <v>19</v>
      </c>
      <c r="F260" s="143" t="s">
        <v>393</v>
      </c>
      <c r="H260" s="142" t="s">
        <v>19</v>
      </c>
      <c r="I260" s="144"/>
      <c r="L260" s="140"/>
      <c r="M260" s="145"/>
      <c r="T260" s="146"/>
      <c r="AT260" s="142" t="s">
        <v>149</v>
      </c>
      <c r="AU260" s="142" t="s">
        <v>82</v>
      </c>
      <c r="AV260" s="12" t="s">
        <v>80</v>
      </c>
      <c r="AW260" s="12" t="s">
        <v>33</v>
      </c>
      <c r="AX260" s="12" t="s">
        <v>72</v>
      </c>
      <c r="AY260" s="142" t="s">
        <v>124</v>
      </c>
    </row>
    <row r="261" spans="2:65" s="13" customFormat="1" ht="11.25">
      <c r="B261" s="147"/>
      <c r="D261" s="141" t="s">
        <v>149</v>
      </c>
      <c r="E261" s="148" t="s">
        <v>19</v>
      </c>
      <c r="F261" s="149" t="s">
        <v>383</v>
      </c>
      <c r="H261" s="150">
        <v>723.5</v>
      </c>
      <c r="I261" s="151"/>
      <c r="L261" s="147"/>
      <c r="M261" s="152"/>
      <c r="T261" s="153"/>
      <c r="AT261" s="148" t="s">
        <v>149</v>
      </c>
      <c r="AU261" s="148" t="s">
        <v>82</v>
      </c>
      <c r="AV261" s="13" t="s">
        <v>82</v>
      </c>
      <c r="AW261" s="13" t="s">
        <v>33</v>
      </c>
      <c r="AX261" s="13" t="s">
        <v>72</v>
      </c>
      <c r="AY261" s="148" t="s">
        <v>124</v>
      </c>
    </row>
    <row r="262" spans="2:65" s="12" customFormat="1" ht="11.25">
      <c r="B262" s="140"/>
      <c r="D262" s="141" t="s">
        <v>149</v>
      </c>
      <c r="E262" s="142" t="s">
        <v>19</v>
      </c>
      <c r="F262" s="143" t="s">
        <v>384</v>
      </c>
      <c r="H262" s="142" t="s">
        <v>19</v>
      </c>
      <c r="I262" s="144"/>
      <c r="L262" s="140"/>
      <c r="M262" s="145"/>
      <c r="T262" s="146"/>
      <c r="AT262" s="142" t="s">
        <v>149</v>
      </c>
      <c r="AU262" s="142" t="s">
        <v>82</v>
      </c>
      <c r="AV262" s="12" t="s">
        <v>80</v>
      </c>
      <c r="AW262" s="12" t="s">
        <v>33</v>
      </c>
      <c r="AX262" s="12" t="s">
        <v>72</v>
      </c>
      <c r="AY262" s="142" t="s">
        <v>124</v>
      </c>
    </row>
    <row r="263" spans="2:65" s="12" customFormat="1" ht="11.25">
      <c r="B263" s="140"/>
      <c r="D263" s="141" t="s">
        <v>149</v>
      </c>
      <c r="E263" s="142" t="s">
        <v>19</v>
      </c>
      <c r="F263" s="143" t="s">
        <v>395</v>
      </c>
      <c r="H263" s="142" t="s">
        <v>19</v>
      </c>
      <c r="I263" s="144"/>
      <c r="L263" s="140"/>
      <c r="M263" s="145"/>
      <c r="T263" s="146"/>
      <c r="AT263" s="142" t="s">
        <v>149</v>
      </c>
      <c r="AU263" s="142" t="s">
        <v>82</v>
      </c>
      <c r="AV263" s="12" t="s">
        <v>80</v>
      </c>
      <c r="AW263" s="12" t="s">
        <v>33</v>
      </c>
      <c r="AX263" s="12" t="s">
        <v>72</v>
      </c>
      <c r="AY263" s="142" t="s">
        <v>124</v>
      </c>
    </row>
    <row r="264" spans="2:65" s="13" customFormat="1" ht="11.25">
      <c r="B264" s="147"/>
      <c r="D264" s="141" t="s">
        <v>149</v>
      </c>
      <c r="E264" s="148" t="s">
        <v>19</v>
      </c>
      <c r="F264" s="149" t="s">
        <v>386</v>
      </c>
      <c r="H264" s="150">
        <v>329</v>
      </c>
      <c r="I264" s="151"/>
      <c r="L264" s="147"/>
      <c r="M264" s="152"/>
      <c r="T264" s="153"/>
      <c r="AT264" s="148" t="s">
        <v>149</v>
      </c>
      <c r="AU264" s="148" t="s">
        <v>82</v>
      </c>
      <c r="AV264" s="13" t="s">
        <v>82</v>
      </c>
      <c r="AW264" s="13" t="s">
        <v>33</v>
      </c>
      <c r="AX264" s="13" t="s">
        <v>72</v>
      </c>
      <c r="AY264" s="148" t="s">
        <v>124</v>
      </c>
    </row>
    <row r="265" spans="2:65" s="12" customFormat="1" ht="11.25">
      <c r="B265" s="140"/>
      <c r="D265" s="141" t="s">
        <v>149</v>
      </c>
      <c r="E265" s="142" t="s">
        <v>19</v>
      </c>
      <c r="F265" s="143" t="s">
        <v>396</v>
      </c>
      <c r="H265" s="142" t="s">
        <v>19</v>
      </c>
      <c r="I265" s="144"/>
      <c r="L265" s="140"/>
      <c r="M265" s="145"/>
      <c r="T265" s="146"/>
      <c r="AT265" s="142" t="s">
        <v>149</v>
      </c>
      <c r="AU265" s="142" t="s">
        <v>82</v>
      </c>
      <c r="AV265" s="12" t="s">
        <v>80</v>
      </c>
      <c r="AW265" s="12" t="s">
        <v>33</v>
      </c>
      <c r="AX265" s="12" t="s">
        <v>72</v>
      </c>
      <c r="AY265" s="142" t="s">
        <v>124</v>
      </c>
    </row>
    <row r="266" spans="2:65" s="12" customFormat="1" ht="11.25">
      <c r="B266" s="140"/>
      <c r="D266" s="141" t="s">
        <v>149</v>
      </c>
      <c r="E266" s="142" t="s">
        <v>19</v>
      </c>
      <c r="F266" s="143" t="s">
        <v>397</v>
      </c>
      <c r="H266" s="142" t="s">
        <v>19</v>
      </c>
      <c r="I266" s="144"/>
      <c r="L266" s="140"/>
      <c r="M266" s="145"/>
      <c r="T266" s="146"/>
      <c r="AT266" s="142" t="s">
        <v>149</v>
      </c>
      <c r="AU266" s="142" t="s">
        <v>82</v>
      </c>
      <c r="AV266" s="12" t="s">
        <v>80</v>
      </c>
      <c r="AW266" s="12" t="s">
        <v>33</v>
      </c>
      <c r="AX266" s="12" t="s">
        <v>72</v>
      </c>
      <c r="AY266" s="142" t="s">
        <v>124</v>
      </c>
    </row>
    <row r="267" spans="2:65" s="13" customFormat="1" ht="11.25">
      <c r="B267" s="147"/>
      <c r="D267" s="141" t="s">
        <v>149</v>
      </c>
      <c r="E267" s="148" t="s">
        <v>19</v>
      </c>
      <c r="F267" s="149" t="s">
        <v>398</v>
      </c>
      <c r="H267" s="150">
        <v>793</v>
      </c>
      <c r="I267" s="151"/>
      <c r="L267" s="147"/>
      <c r="M267" s="152"/>
      <c r="T267" s="153"/>
      <c r="AT267" s="148" t="s">
        <v>149</v>
      </c>
      <c r="AU267" s="148" t="s">
        <v>82</v>
      </c>
      <c r="AV267" s="13" t="s">
        <v>82</v>
      </c>
      <c r="AW267" s="13" t="s">
        <v>33</v>
      </c>
      <c r="AX267" s="13" t="s">
        <v>72</v>
      </c>
      <c r="AY267" s="148" t="s">
        <v>124</v>
      </c>
    </row>
    <row r="268" spans="2:65" s="12" customFormat="1" ht="11.25">
      <c r="B268" s="140"/>
      <c r="D268" s="141" t="s">
        <v>149</v>
      </c>
      <c r="E268" s="142" t="s">
        <v>19</v>
      </c>
      <c r="F268" s="143" t="s">
        <v>399</v>
      </c>
      <c r="H268" s="142" t="s">
        <v>19</v>
      </c>
      <c r="I268" s="144"/>
      <c r="L268" s="140"/>
      <c r="M268" s="145"/>
      <c r="T268" s="146"/>
      <c r="AT268" s="142" t="s">
        <v>149</v>
      </c>
      <c r="AU268" s="142" t="s">
        <v>82</v>
      </c>
      <c r="AV268" s="12" t="s">
        <v>80</v>
      </c>
      <c r="AW268" s="12" t="s">
        <v>33</v>
      </c>
      <c r="AX268" s="12" t="s">
        <v>72</v>
      </c>
      <c r="AY268" s="142" t="s">
        <v>124</v>
      </c>
    </row>
    <row r="269" spans="2:65" s="12" customFormat="1" ht="11.25">
      <c r="B269" s="140"/>
      <c r="D269" s="141" t="s">
        <v>149</v>
      </c>
      <c r="E269" s="142" t="s">
        <v>19</v>
      </c>
      <c r="F269" s="143" t="s">
        <v>393</v>
      </c>
      <c r="H269" s="142" t="s">
        <v>19</v>
      </c>
      <c r="I269" s="144"/>
      <c r="L269" s="140"/>
      <c r="M269" s="145"/>
      <c r="T269" s="146"/>
      <c r="AT269" s="142" t="s">
        <v>149</v>
      </c>
      <c r="AU269" s="142" t="s">
        <v>82</v>
      </c>
      <c r="AV269" s="12" t="s">
        <v>80</v>
      </c>
      <c r="AW269" s="12" t="s">
        <v>33</v>
      </c>
      <c r="AX269" s="12" t="s">
        <v>72</v>
      </c>
      <c r="AY269" s="142" t="s">
        <v>124</v>
      </c>
    </row>
    <row r="270" spans="2:65" s="13" customFormat="1" ht="11.25">
      <c r="B270" s="147"/>
      <c r="D270" s="141" t="s">
        <v>149</v>
      </c>
      <c r="E270" s="148" t="s">
        <v>19</v>
      </c>
      <c r="F270" s="149" t="s">
        <v>400</v>
      </c>
      <c r="H270" s="150">
        <v>304.39999999999998</v>
      </c>
      <c r="I270" s="151"/>
      <c r="L270" s="147"/>
      <c r="M270" s="152"/>
      <c r="T270" s="153"/>
      <c r="AT270" s="148" t="s">
        <v>149</v>
      </c>
      <c r="AU270" s="148" t="s">
        <v>82</v>
      </c>
      <c r="AV270" s="13" t="s">
        <v>82</v>
      </c>
      <c r="AW270" s="13" t="s">
        <v>33</v>
      </c>
      <c r="AX270" s="13" t="s">
        <v>72</v>
      </c>
      <c r="AY270" s="148" t="s">
        <v>124</v>
      </c>
    </row>
    <row r="271" spans="2:65" s="14" customFormat="1" ht="11.25">
      <c r="B271" s="154"/>
      <c r="D271" s="141" t="s">
        <v>149</v>
      </c>
      <c r="E271" s="155" t="s">
        <v>19</v>
      </c>
      <c r="F271" s="156" t="s">
        <v>164</v>
      </c>
      <c r="H271" s="157">
        <v>3233.9</v>
      </c>
      <c r="I271" s="158"/>
      <c r="L271" s="154"/>
      <c r="M271" s="159"/>
      <c r="T271" s="160"/>
      <c r="AT271" s="155" t="s">
        <v>149</v>
      </c>
      <c r="AU271" s="155" t="s">
        <v>82</v>
      </c>
      <c r="AV271" s="14" t="s">
        <v>131</v>
      </c>
      <c r="AW271" s="14" t="s">
        <v>33</v>
      </c>
      <c r="AX271" s="14" t="s">
        <v>80</v>
      </c>
      <c r="AY271" s="155" t="s">
        <v>124</v>
      </c>
    </row>
    <row r="272" spans="2:65" s="1" customFormat="1" ht="24.2" customHeight="1">
      <c r="B272" s="32"/>
      <c r="C272" s="123" t="s">
        <v>401</v>
      </c>
      <c r="D272" s="123" t="s">
        <v>126</v>
      </c>
      <c r="E272" s="124" t="s">
        <v>402</v>
      </c>
      <c r="F272" s="125" t="s">
        <v>403</v>
      </c>
      <c r="G272" s="126" t="s">
        <v>129</v>
      </c>
      <c r="H272" s="127">
        <v>2291.5</v>
      </c>
      <c r="I272" s="128"/>
      <c r="J272" s="129">
        <f>ROUND(I272*H272,2)</f>
        <v>0</v>
      </c>
      <c r="K272" s="125" t="s">
        <v>130</v>
      </c>
      <c r="L272" s="32"/>
      <c r="M272" s="130" t="s">
        <v>19</v>
      </c>
      <c r="N272" s="131" t="s">
        <v>43</v>
      </c>
      <c r="P272" s="132">
        <f>O272*H272</f>
        <v>0</v>
      </c>
      <c r="Q272" s="132">
        <v>0</v>
      </c>
      <c r="R272" s="132">
        <f>Q272*H272</f>
        <v>0</v>
      </c>
      <c r="S272" s="132">
        <v>0</v>
      </c>
      <c r="T272" s="133">
        <f>S272*H272</f>
        <v>0</v>
      </c>
      <c r="AR272" s="134" t="s">
        <v>131</v>
      </c>
      <c r="AT272" s="134" t="s">
        <v>126</v>
      </c>
      <c r="AU272" s="134" t="s">
        <v>82</v>
      </c>
      <c r="AY272" s="17" t="s">
        <v>124</v>
      </c>
      <c r="BE272" s="135">
        <f>IF(N272="základní",J272,0)</f>
        <v>0</v>
      </c>
      <c r="BF272" s="135">
        <f>IF(N272="snížená",J272,0)</f>
        <v>0</v>
      </c>
      <c r="BG272" s="135">
        <f>IF(N272="zákl. přenesená",J272,0)</f>
        <v>0</v>
      </c>
      <c r="BH272" s="135">
        <f>IF(N272="sníž. přenesená",J272,0)</f>
        <v>0</v>
      </c>
      <c r="BI272" s="135">
        <f>IF(N272="nulová",J272,0)</f>
        <v>0</v>
      </c>
      <c r="BJ272" s="17" t="s">
        <v>80</v>
      </c>
      <c r="BK272" s="135">
        <f>ROUND(I272*H272,2)</f>
        <v>0</v>
      </c>
      <c r="BL272" s="17" t="s">
        <v>131</v>
      </c>
      <c r="BM272" s="134" t="s">
        <v>404</v>
      </c>
    </row>
    <row r="273" spans="2:65" s="1" customFormat="1" ht="11.25">
      <c r="B273" s="32"/>
      <c r="D273" s="136" t="s">
        <v>133</v>
      </c>
      <c r="F273" s="137" t="s">
        <v>405</v>
      </c>
      <c r="I273" s="138"/>
      <c r="L273" s="32"/>
      <c r="M273" s="139"/>
      <c r="T273" s="53"/>
      <c r="AT273" s="17" t="s">
        <v>133</v>
      </c>
      <c r="AU273" s="17" t="s">
        <v>82</v>
      </c>
    </row>
    <row r="274" spans="2:65" s="12" customFormat="1" ht="11.25">
      <c r="B274" s="140"/>
      <c r="D274" s="141" t="s">
        <v>149</v>
      </c>
      <c r="E274" s="142" t="s">
        <v>19</v>
      </c>
      <c r="F274" s="143" t="s">
        <v>406</v>
      </c>
      <c r="H274" s="142" t="s">
        <v>19</v>
      </c>
      <c r="I274" s="144"/>
      <c r="L274" s="140"/>
      <c r="M274" s="145"/>
      <c r="T274" s="146"/>
      <c r="AT274" s="142" t="s">
        <v>149</v>
      </c>
      <c r="AU274" s="142" t="s">
        <v>82</v>
      </c>
      <c r="AV274" s="12" t="s">
        <v>80</v>
      </c>
      <c r="AW274" s="12" t="s">
        <v>33</v>
      </c>
      <c r="AX274" s="12" t="s">
        <v>72</v>
      </c>
      <c r="AY274" s="142" t="s">
        <v>124</v>
      </c>
    </row>
    <row r="275" spans="2:65" s="13" customFormat="1" ht="11.25">
      <c r="B275" s="147"/>
      <c r="D275" s="141" t="s">
        <v>149</v>
      </c>
      <c r="E275" s="148" t="s">
        <v>19</v>
      </c>
      <c r="F275" s="149" t="s">
        <v>407</v>
      </c>
      <c r="H275" s="150">
        <v>1207.5</v>
      </c>
      <c r="I275" s="151"/>
      <c r="L275" s="147"/>
      <c r="M275" s="152"/>
      <c r="T275" s="153"/>
      <c r="AT275" s="148" t="s">
        <v>149</v>
      </c>
      <c r="AU275" s="148" t="s">
        <v>82</v>
      </c>
      <c r="AV275" s="13" t="s">
        <v>82</v>
      </c>
      <c r="AW275" s="13" t="s">
        <v>33</v>
      </c>
      <c r="AX275" s="13" t="s">
        <v>72</v>
      </c>
      <c r="AY275" s="148" t="s">
        <v>124</v>
      </c>
    </row>
    <row r="276" spans="2:65" s="12" customFormat="1" ht="11.25">
      <c r="B276" s="140"/>
      <c r="D276" s="141" t="s">
        <v>149</v>
      </c>
      <c r="E276" s="142" t="s">
        <v>19</v>
      </c>
      <c r="F276" s="143" t="s">
        <v>392</v>
      </c>
      <c r="H276" s="142" t="s">
        <v>19</v>
      </c>
      <c r="I276" s="144"/>
      <c r="L276" s="140"/>
      <c r="M276" s="145"/>
      <c r="T276" s="146"/>
      <c r="AT276" s="142" t="s">
        <v>149</v>
      </c>
      <c r="AU276" s="142" t="s">
        <v>82</v>
      </c>
      <c r="AV276" s="12" t="s">
        <v>80</v>
      </c>
      <c r="AW276" s="12" t="s">
        <v>33</v>
      </c>
      <c r="AX276" s="12" t="s">
        <v>72</v>
      </c>
      <c r="AY276" s="142" t="s">
        <v>124</v>
      </c>
    </row>
    <row r="277" spans="2:65" s="13" customFormat="1" ht="11.25">
      <c r="B277" s="147"/>
      <c r="D277" s="141" t="s">
        <v>149</v>
      </c>
      <c r="E277" s="148" t="s">
        <v>19</v>
      </c>
      <c r="F277" s="149" t="s">
        <v>394</v>
      </c>
      <c r="H277" s="150">
        <v>1084</v>
      </c>
      <c r="I277" s="151"/>
      <c r="L277" s="147"/>
      <c r="M277" s="152"/>
      <c r="T277" s="153"/>
      <c r="AT277" s="148" t="s">
        <v>149</v>
      </c>
      <c r="AU277" s="148" t="s">
        <v>82</v>
      </c>
      <c r="AV277" s="13" t="s">
        <v>82</v>
      </c>
      <c r="AW277" s="13" t="s">
        <v>33</v>
      </c>
      <c r="AX277" s="13" t="s">
        <v>72</v>
      </c>
      <c r="AY277" s="148" t="s">
        <v>124</v>
      </c>
    </row>
    <row r="278" spans="2:65" s="14" customFormat="1" ht="11.25">
      <c r="B278" s="154"/>
      <c r="D278" s="141" t="s">
        <v>149</v>
      </c>
      <c r="E278" s="155" t="s">
        <v>19</v>
      </c>
      <c r="F278" s="156" t="s">
        <v>164</v>
      </c>
      <c r="H278" s="157">
        <v>2291.5</v>
      </c>
      <c r="I278" s="158"/>
      <c r="L278" s="154"/>
      <c r="M278" s="159"/>
      <c r="T278" s="160"/>
      <c r="AT278" s="155" t="s">
        <v>149</v>
      </c>
      <c r="AU278" s="155" t="s">
        <v>82</v>
      </c>
      <c r="AV278" s="14" t="s">
        <v>131</v>
      </c>
      <c r="AW278" s="14" t="s">
        <v>33</v>
      </c>
      <c r="AX278" s="14" t="s">
        <v>80</v>
      </c>
      <c r="AY278" s="155" t="s">
        <v>124</v>
      </c>
    </row>
    <row r="279" spans="2:65" s="1" customFormat="1" ht="24.2" customHeight="1">
      <c r="B279" s="32"/>
      <c r="C279" s="123" t="s">
        <v>408</v>
      </c>
      <c r="D279" s="123" t="s">
        <v>126</v>
      </c>
      <c r="E279" s="124" t="s">
        <v>409</v>
      </c>
      <c r="F279" s="125" t="s">
        <v>410</v>
      </c>
      <c r="G279" s="126" t="s">
        <v>129</v>
      </c>
      <c r="H279" s="127">
        <v>1084</v>
      </c>
      <c r="I279" s="128"/>
      <c r="J279" s="129">
        <f>ROUND(I279*H279,2)</f>
        <v>0</v>
      </c>
      <c r="K279" s="125" t="s">
        <v>130</v>
      </c>
      <c r="L279" s="32"/>
      <c r="M279" s="130" t="s">
        <v>19</v>
      </c>
      <c r="N279" s="131" t="s">
        <v>43</v>
      </c>
      <c r="P279" s="132">
        <f>O279*H279</f>
        <v>0</v>
      </c>
      <c r="Q279" s="132">
        <v>0</v>
      </c>
      <c r="R279" s="132">
        <f>Q279*H279</f>
        <v>0</v>
      </c>
      <c r="S279" s="132">
        <v>0</v>
      </c>
      <c r="T279" s="133">
        <f>S279*H279</f>
        <v>0</v>
      </c>
      <c r="AR279" s="134" t="s">
        <v>131</v>
      </c>
      <c r="AT279" s="134" t="s">
        <v>126</v>
      </c>
      <c r="AU279" s="134" t="s">
        <v>82</v>
      </c>
      <c r="AY279" s="17" t="s">
        <v>124</v>
      </c>
      <c r="BE279" s="135">
        <f>IF(N279="základní",J279,0)</f>
        <v>0</v>
      </c>
      <c r="BF279" s="135">
        <f>IF(N279="snížená",J279,0)</f>
        <v>0</v>
      </c>
      <c r="BG279" s="135">
        <f>IF(N279="zákl. přenesená",J279,0)</f>
        <v>0</v>
      </c>
      <c r="BH279" s="135">
        <f>IF(N279="sníž. přenesená",J279,0)</f>
        <v>0</v>
      </c>
      <c r="BI279" s="135">
        <f>IF(N279="nulová",J279,0)</f>
        <v>0</v>
      </c>
      <c r="BJ279" s="17" t="s">
        <v>80</v>
      </c>
      <c r="BK279" s="135">
        <f>ROUND(I279*H279,2)</f>
        <v>0</v>
      </c>
      <c r="BL279" s="17" t="s">
        <v>131</v>
      </c>
      <c r="BM279" s="134" t="s">
        <v>411</v>
      </c>
    </row>
    <row r="280" spans="2:65" s="1" customFormat="1" ht="11.25">
      <c r="B280" s="32"/>
      <c r="D280" s="136" t="s">
        <v>133</v>
      </c>
      <c r="F280" s="137" t="s">
        <v>412</v>
      </c>
      <c r="I280" s="138"/>
      <c r="L280" s="32"/>
      <c r="M280" s="139"/>
      <c r="T280" s="53"/>
      <c r="AT280" s="17" t="s">
        <v>133</v>
      </c>
      <c r="AU280" s="17" t="s">
        <v>82</v>
      </c>
    </row>
    <row r="281" spans="2:65" s="12" customFormat="1" ht="11.25">
      <c r="B281" s="140"/>
      <c r="D281" s="141" t="s">
        <v>149</v>
      </c>
      <c r="E281" s="142" t="s">
        <v>19</v>
      </c>
      <c r="F281" s="143" t="s">
        <v>392</v>
      </c>
      <c r="H281" s="142" t="s">
        <v>19</v>
      </c>
      <c r="I281" s="144"/>
      <c r="L281" s="140"/>
      <c r="M281" s="145"/>
      <c r="T281" s="146"/>
      <c r="AT281" s="142" t="s">
        <v>149</v>
      </c>
      <c r="AU281" s="142" t="s">
        <v>82</v>
      </c>
      <c r="AV281" s="12" t="s">
        <v>80</v>
      </c>
      <c r="AW281" s="12" t="s">
        <v>33</v>
      </c>
      <c r="AX281" s="12" t="s">
        <v>72</v>
      </c>
      <c r="AY281" s="142" t="s">
        <v>124</v>
      </c>
    </row>
    <row r="282" spans="2:65" s="13" customFormat="1" ht="11.25">
      <c r="B282" s="147"/>
      <c r="D282" s="141" t="s">
        <v>149</v>
      </c>
      <c r="E282" s="148" t="s">
        <v>19</v>
      </c>
      <c r="F282" s="149" t="s">
        <v>394</v>
      </c>
      <c r="H282" s="150">
        <v>1084</v>
      </c>
      <c r="I282" s="151"/>
      <c r="L282" s="147"/>
      <c r="M282" s="152"/>
      <c r="T282" s="153"/>
      <c r="AT282" s="148" t="s">
        <v>149</v>
      </c>
      <c r="AU282" s="148" t="s">
        <v>82</v>
      </c>
      <c r="AV282" s="13" t="s">
        <v>82</v>
      </c>
      <c r="AW282" s="13" t="s">
        <v>33</v>
      </c>
      <c r="AX282" s="13" t="s">
        <v>80</v>
      </c>
      <c r="AY282" s="148" t="s">
        <v>124</v>
      </c>
    </row>
    <row r="283" spans="2:65" s="1" customFormat="1" ht="16.5" customHeight="1">
      <c r="B283" s="32"/>
      <c r="C283" s="123" t="s">
        <v>413</v>
      </c>
      <c r="D283" s="123" t="s">
        <v>126</v>
      </c>
      <c r="E283" s="124" t="s">
        <v>414</v>
      </c>
      <c r="F283" s="125" t="s">
        <v>415</v>
      </c>
      <c r="G283" s="126" t="s">
        <v>129</v>
      </c>
      <c r="H283" s="127">
        <v>2291.5</v>
      </c>
      <c r="I283" s="128"/>
      <c r="J283" s="129">
        <f>ROUND(I283*H283,2)</f>
        <v>0</v>
      </c>
      <c r="K283" s="125" t="s">
        <v>130</v>
      </c>
      <c r="L283" s="32"/>
      <c r="M283" s="130" t="s">
        <v>19</v>
      </c>
      <c r="N283" s="131" t="s">
        <v>43</v>
      </c>
      <c r="P283" s="132">
        <f>O283*H283</f>
        <v>0</v>
      </c>
      <c r="Q283" s="132">
        <v>0</v>
      </c>
      <c r="R283" s="132">
        <f>Q283*H283</f>
        <v>0</v>
      </c>
      <c r="S283" s="132">
        <v>0</v>
      </c>
      <c r="T283" s="133">
        <f>S283*H283</f>
        <v>0</v>
      </c>
      <c r="AR283" s="134" t="s">
        <v>131</v>
      </c>
      <c r="AT283" s="134" t="s">
        <v>126</v>
      </c>
      <c r="AU283" s="134" t="s">
        <v>82</v>
      </c>
      <c r="AY283" s="17" t="s">
        <v>124</v>
      </c>
      <c r="BE283" s="135">
        <f>IF(N283="základní",J283,0)</f>
        <v>0</v>
      </c>
      <c r="BF283" s="135">
        <f>IF(N283="snížená",J283,0)</f>
        <v>0</v>
      </c>
      <c r="BG283" s="135">
        <f>IF(N283="zákl. přenesená",J283,0)</f>
        <v>0</v>
      </c>
      <c r="BH283" s="135">
        <f>IF(N283="sníž. přenesená",J283,0)</f>
        <v>0</v>
      </c>
      <c r="BI283" s="135">
        <f>IF(N283="nulová",J283,0)</f>
        <v>0</v>
      </c>
      <c r="BJ283" s="17" t="s">
        <v>80</v>
      </c>
      <c r="BK283" s="135">
        <f>ROUND(I283*H283,2)</f>
        <v>0</v>
      </c>
      <c r="BL283" s="17" t="s">
        <v>131</v>
      </c>
      <c r="BM283" s="134" t="s">
        <v>416</v>
      </c>
    </row>
    <row r="284" spans="2:65" s="1" customFormat="1" ht="11.25">
      <c r="B284" s="32"/>
      <c r="D284" s="136" t="s">
        <v>133</v>
      </c>
      <c r="F284" s="137" t="s">
        <v>417</v>
      </c>
      <c r="I284" s="138"/>
      <c r="L284" s="32"/>
      <c r="M284" s="139"/>
      <c r="T284" s="53"/>
      <c r="AT284" s="17" t="s">
        <v>133</v>
      </c>
      <c r="AU284" s="17" t="s">
        <v>82</v>
      </c>
    </row>
    <row r="285" spans="2:65" s="12" customFormat="1" ht="11.25">
      <c r="B285" s="140"/>
      <c r="D285" s="141" t="s">
        <v>149</v>
      </c>
      <c r="E285" s="142" t="s">
        <v>19</v>
      </c>
      <c r="F285" s="143" t="s">
        <v>406</v>
      </c>
      <c r="H285" s="142" t="s">
        <v>19</v>
      </c>
      <c r="I285" s="144"/>
      <c r="L285" s="140"/>
      <c r="M285" s="145"/>
      <c r="T285" s="146"/>
      <c r="AT285" s="142" t="s">
        <v>149</v>
      </c>
      <c r="AU285" s="142" t="s">
        <v>82</v>
      </c>
      <c r="AV285" s="12" t="s">
        <v>80</v>
      </c>
      <c r="AW285" s="12" t="s">
        <v>33</v>
      </c>
      <c r="AX285" s="12" t="s">
        <v>72</v>
      </c>
      <c r="AY285" s="142" t="s">
        <v>124</v>
      </c>
    </row>
    <row r="286" spans="2:65" s="13" customFormat="1" ht="11.25">
      <c r="B286" s="147"/>
      <c r="D286" s="141" t="s">
        <v>149</v>
      </c>
      <c r="E286" s="148" t="s">
        <v>19</v>
      </c>
      <c r="F286" s="149" t="s">
        <v>407</v>
      </c>
      <c r="H286" s="150">
        <v>1207.5</v>
      </c>
      <c r="I286" s="151"/>
      <c r="L286" s="147"/>
      <c r="M286" s="152"/>
      <c r="T286" s="153"/>
      <c r="AT286" s="148" t="s">
        <v>149</v>
      </c>
      <c r="AU286" s="148" t="s">
        <v>82</v>
      </c>
      <c r="AV286" s="13" t="s">
        <v>82</v>
      </c>
      <c r="AW286" s="13" t="s">
        <v>33</v>
      </c>
      <c r="AX286" s="13" t="s">
        <v>72</v>
      </c>
      <c r="AY286" s="148" t="s">
        <v>124</v>
      </c>
    </row>
    <row r="287" spans="2:65" s="12" customFormat="1" ht="11.25">
      <c r="B287" s="140"/>
      <c r="D287" s="141" t="s">
        <v>149</v>
      </c>
      <c r="E287" s="142" t="s">
        <v>19</v>
      </c>
      <c r="F287" s="143" t="s">
        <v>392</v>
      </c>
      <c r="H287" s="142" t="s">
        <v>19</v>
      </c>
      <c r="I287" s="144"/>
      <c r="L287" s="140"/>
      <c r="M287" s="145"/>
      <c r="T287" s="146"/>
      <c r="AT287" s="142" t="s">
        <v>149</v>
      </c>
      <c r="AU287" s="142" t="s">
        <v>82</v>
      </c>
      <c r="AV287" s="12" t="s">
        <v>80</v>
      </c>
      <c r="AW287" s="12" t="s">
        <v>33</v>
      </c>
      <c r="AX287" s="12" t="s">
        <v>72</v>
      </c>
      <c r="AY287" s="142" t="s">
        <v>124</v>
      </c>
    </row>
    <row r="288" spans="2:65" s="13" customFormat="1" ht="11.25">
      <c r="B288" s="147"/>
      <c r="D288" s="141" t="s">
        <v>149</v>
      </c>
      <c r="E288" s="148" t="s">
        <v>19</v>
      </c>
      <c r="F288" s="149" t="s">
        <v>394</v>
      </c>
      <c r="H288" s="150">
        <v>1084</v>
      </c>
      <c r="I288" s="151"/>
      <c r="L288" s="147"/>
      <c r="M288" s="152"/>
      <c r="T288" s="153"/>
      <c r="AT288" s="148" t="s">
        <v>149</v>
      </c>
      <c r="AU288" s="148" t="s">
        <v>82</v>
      </c>
      <c r="AV288" s="13" t="s">
        <v>82</v>
      </c>
      <c r="AW288" s="13" t="s">
        <v>33</v>
      </c>
      <c r="AX288" s="13" t="s">
        <v>72</v>
      </c>
      <c r="AY288" s="148" t="s">
        <v>124</v>
      </c>
    </row>
    <row r="289" spans="2:65" s="14" customFormat="1" ht="11.25">
      <c r="B289" s="154"/>
      <c r="D289" s="141" t="s">
        <v>149</v>
      </c>
      <c r="E289" s="155" t="s">
        <v>19</v>
      </c>
      <c r="F289" s="156" t="s">
        <v>164</v>
      </c>
      <c r="H289" s="157">
        <v>2291.5</v>
      </c>
      <c r="I289" s="158"/>
      <c r="L289" s="154"/>
      <c r="M289" s="159"/>
      <c r="T289" s="160"/>
      <c r="AT289" s="155" t="s">
        <v>149</v>
      </c>
      <c r="AU289" s="155" t="s">
        <v>82</v>
      </c>
      <c r="AV289" s="14" t="s">
        <v>131</v>
      </c>
      <c r="AW289" s="14" t="s">
        <v>33</v>
      </c>
      <c r="AX289" s="14" t="s">
        <v>80</v>
      </c>
      <c r="AY289" s="155" t="s">
        <v>124</v>
      </c>
    </row>
    <row r="290" spans="2:65" s="1" customFormat="1" ht="24.2" customHeight="1">
      <c r="B290" s="32"/>
      <c r="C290" s="123" t="s">
        <v>418</v>
      </c>
      <c r="D290" s="123" t="s">
        <v>126</v>
      </c>
      <c r="E290" s="124" t="s">
        <v>419</v>
      </c>
      <c r="F290" s="125" t="s">
        <v>420</v>
      </c>
      <c r="G290" s="126" t="s">
        <v>129</v>
      </c>
      <c r="H290" s="127">
        <v>2291.5</v>
      </c>
      <c r="I290" s="128"/>
      <c r="J290" s="129">
        <f>ROUND(I290*H290,2)</f>
        <v>0</v>
      </c>
      <c r="K290" s="125" t="s">
        <v>130</v>
      </c>
      <c r="L290" s="32"/>
      <c r="M290" s="130" t="s">
        <v>19</v>
      </c>
      <c r="N290" s="131" t="s">
        <v>43</v>
      </c>
      <c r="P290" s="132">
        <f>O290*H290</f>
        <v>0</v>
      </c>
      <c r="Q290" s="132">
        <v>0</v>
      </c>
      <c r="R290" s="132">
        <f>Q290*H290</f>
        <v>0</v>
      </c>
      <c r="S290" s="132">
        <v>0</v>
      </c>
      <c r="T290" s="133">
        <f>S290*H290</f>
        <v>0</v>
      </c>
      <c r="AR290" s="134" t="s">
        <v>131</v>
      </c>
      <c r="AT290" s="134" t="s">
        <v>126</v>
      </c>
      <c r="AU290" s="134" t="s">
        <v>82</v>
      </c>
      <c r="AY290" s="17" t="s">
        <v>124</v>
      </c>
      <c r="BE290" s="135">
        <f>IF(N290="základní",J290,0)</f>
        <v>0</v>
      </c>
      <c r="BF290" s="135">
        <f>IF(N290="snížená",J290,0)</f>
        <v>0</v>
      </c>
      <c r="BG290" s="135">
        <f>IF(N290="zákl. přenesená",J290,0)</f>
        <v>0</v>
      </c>
      <c r="BH290" s="135">
        <f>IF(N290="sníž. přenesená",J290,0)</f>
        <v>0</v>
      </c>
      <c r="BI290" s="135">
        <f>IF(N290="nulová",J290,0)</f>
        <v>0</v>
      </c>
      <c r="BJ290" s="17" t="s">
        <v>80</v>
      </c>
      <c r="BK290" s="135">
        <f>ROUND(I290*H290,2)</f>
        <v>0</v>
      </c>
      <c r="BL290" s="17" t="s">
        <v>131</v>
      </c>
      <c r="BM290" s="134" t="s">
        <v>421</v>
      </c>
    </row>
    <row r="291" spans="2:65" s="1" customFormat="1" ht="11.25">
      <c r="B291" s="32"/>
      <c r="D291" s="136" t="s">
        <v>133</v>
      </c>
      <c r="F291" s="137" t="s">
        <v>422</v>
      </c>
      <c r="I291" s="138"/>
      <c r="L291" s="32"/>
      <c r="M291" s="139"/>
      <c r="T291" s="53"/>
      <c r="AT291" s="17" t="s">
        <v>133</v>
      </c>
      <c r="AU291" s="17" t="s">
        <v>82</v>
      </c>
    </row>
    <row r="292" spans="2:65" s="12" customFormat="1" ht="11.25">
      <c r="B292" s="140"/>
      <c r="D292" s="141" t="s">
        <v>149</v>
      </c>
      <c r="E292" s="142" t="s">
        <v>19</v>
      </c>
      <c r="F292" s="143" t="s">
        <v>392</v>
      </c>
      <c r="H292" s="142" t="s">
        <v>19</v>
      </c>
      <c r="I292" s="144"/>
      <c r="L292" s="140"/>
      <c r="M292" s="145"/>
      <c r="T292" s="146"/>
      <c r="AT292" s="142" t="s">
        <v>149</v>
      </c>
      <c r="AU292" s="142" t="s">
        <v>82</v>
      </c>
      <c r="AV292" s="12" t="s">
        <v>80</v>
      </c>
      <c r="AW292" s="12" t="s">
        <v>33</v>
      </c>
      <c r="AX292" s="12" t="s">
        <v>72</v>
      </c>
      <c r="AY292" s="142" t="s">
        <v>124</v>
      </c>
    </row>
    <row r="293" spans="2:65" s="13" customFormat="1" ht="11.25">
      <c r="B293" s="147"/>
      <c r="D293" s="141" t="s">
        <v>149</v>
      </c>
      <c r="E293" s="148" t="s">
        <v>19</v>
      </c>
      <c r="F293" s="149" t="s">
        <v>394</v>
      </c>
      <c r="H293" s="150">
        <v>1084</v>
      </c>
      <c r="I293" s="151"/>
      <c r="L293" s="147"/>
      <c r="M293" s="152"/>
      <c r="T293" s="153"/>
      <c r="AT293" s="148" t="s">
        <v>149</v>
      </c>
      <c r="AU293" s="148" t="s">
        <v>82</v>
      </c>
      <c r="AV293" s="13" t="s">
        <v>82</v>
      </c>
      <c r="AW293" s="13" t="s">
        <v>33</v>
      </c>
      <c r="AX293" s="13" t="s">
        <v>72</v>
      </c>
      <c r="AY293" s="148" t="s">
        <v>124</v>
      </c>
    </row>
    <row r="294" spans="2:65" s="12" customFormat="1" ht="11.25">
      <c r="B294" s="140"/>
      <c r="D294" s="141" t="s">
        <v>149</v>
      </c>
      <c r="E294" s="142" t="s">
        <v>19</v>
      </c>
      <c r="F294" s="143" t="s">
        <v>406</v>
      </c>
      <c r="H294" s="142" t="s">
        <v>19</v>
      </c>
      <c r="I294" s="144"/>
      <c r="L294" s="140"/>
      <c r="M294" s="145"/>
      <c r="T294" s="146"/>
      <c r="AT294" s="142" t="s">
        <v>149</v>
      </c>
      <c r="AU294" s="142" t="s">
        <v>82</v>
      </c>
      <c r="AV294" s="12" t="s">
        <v>80</v>
      </c>
      <c r="AW294" s="12" t="s">
        <v>33</v>
      </c>
      <c r="AX294" s="12" t="s">
        <v>72</v>
      </c>
      <c r="AY294" s="142" t="s">
        <v>124</v>
      </c>
    </row>
    <row r="295" spans="2:65" s="13" customFormat="1" ht="11.25">
      <c r="B295" s="147"/>
      <c r="D295" s="141" t="s">
        <v>149</v>
      </c>
      <c r="E295" s="148" t="s">
        <v>19</v>
      </c>
      <c r="F295" s="149" t="s">
        <v>407</v>
      </c>
      <c r="H295" s="150">
        <v>1207.5</v>
      </c>
      <c r="I295" s="151"/>
      <c r="L295" s="147"/>
      <c r="M295" s="152"/>
      <c r="T295" s="153"/>
      <c r="AT295" s="148" t="s">
        <v>149</v>
      </c>
      <c r="AU295" s="148" t="s">
        <v>82</v>
      </c>
      <c r="AV295" s="13" t="s">
        <v>82</v>
      </c>
      <c r="AW295" s="13" t="s">
        <v>33</v>
      </c>
      <c r="AX295" s="13" t="s">
        <v>72</v>
      </c>
      <c r="AY295" s="148" t="s">
        <v>124</v>
      </c>
    </row>
    <row r="296" spans="2:65" s="14" customFormat="1" ht="11.25">
      <c r="B296" s="154"/>
      <c r="D296" s="141" t="s">
        <v>149</v>
      </c>
      <c r="E296" s="155" t="s">
        <v>19</v>
      </c>
      <c r="F296" s="156" t="s">
        <v>164</v>
      </c>
      <c r="H296" s="157">
        <v>2291.5</v>
      </c>
      <c r="I296" s="158"/>
      <c r="L296" s="154"/>
      <c r="M296" s="159"/>
      <c r="T296" s="160"/>
      <c r="AT296" s="155" t="s">
        <v>149</v>
      </c>
      <c r="AU296" s="155" t="s">
        <v>82</v>
      </c>
      <c r="AV296" s="14" t="s">
        <v>131</v>
      </c>
      <c r="AW296" s="14" t="s">
        <v>33</v>
      </c>
      <c r="AX296" s="14" t="s">
        <v>80</v>
      </c>
      <c r="AY296" s="155" t="s">
        <v>124</v>
      </c>
    </row>
    <row r="297" spans="2:65" s="1" customFormat="1" ht="37.9" customHeight="1">
      <c r="B297" s="32"/>
      <c r="C297" s="123" t="s">
        <v>185</v>
      </c>
      <c r="D297" s="123" t="s">
        <v>126</v>
      </c>
      <c r="E297" s="124" t="s">
        <v>423</v>
      </c>
      <c r="F297" s="125" t="s">
        <v>424</v>
      </c>
      <c r="G297" s="126" t="s">
        <v>129</v>
      </c>
      <c r="H297" s="127">
        <v>793</v>
      </c>
      <c r="I297" s="128"/>
      <c r="J297" s="129">
        <f>ROUND(I297*H297,2)</f>
        <v>0</v>
      </c>
      <c r="K297" s="125" t="s">
        <v>130</v>
      </c>
      <c r="L297" s="32"/>
      <c r="M297" s="130" t="s">
        <v>19</v>
      </c>
      <c r="N297" s="131" t="s">
        <v>43</v>
      </c>
      <c r="P297" s="132">
        <f>O297*H297</f>
        <v>0</v>
      </c>
      <c r="Q297" s="132">
        <v>8.9219999999999994E-2</v>
      </c>
      <c r="R297" s="132">
        <f>Q297*H297</f>
        <v>70.751459999999994</v>
      </c>
      <c r="S297" s="132">
        <v>0</v>
      </c>
      <c r="T297" s="133">
        <f>S297*H297</f>
        <v>0</v>
      </c>
      <c r="AR297" s="134" t="s">
        <v>131</v>
      </c>
      <c r="AT297" s="134" t="s">
        <v>126</v>
      </c>
      <c r="AU297" s="134" t="s">
        <v>82</v>
      </c>
      <c r="AY297" s="17" t="s">
        <v>124</v>
      </c>
      <c r="BE297" s="135">
        <f>IF(N297="základní",J297,0)</f>
        <v>0</v>
      </c>
      <c r="BF297" s="135">
        <f>IF(N297="snížená",J297,0)</f>
        <v>0</v>
      </c>
      <c r="BG297" s="135">
        <f>IF(N297="zákl. přenesená",J297,0)</f>
        <v>0</v>
      </c>
      <c r="BH297" s="135">
        <f>IF(N297="sníž. přenesená",J297,0)</f>
        <v>0</v>
      </c>
      <c r="BI297" s="135">
        <f>IF(N297="nulová",J297,0)</f>
        <v>0</v>
      </c>
      <c r="BJ297" s="17" t="s">
        <v>80</v>
      </c>
      <c r="BK297" s="135">
        <f>ROUND(I297*H297,2)</f>
        <v>0</v>
      </c>
      <c r="BL297" s="17" t="s">
        <v>131</v>
      </c>
      <c r="BM297" s="134" t="s">
        <v>425</v>
      </c>
    </row>
    <row r="298" spans="2:65" s="1" customFormat="1" ht="11.25">
      <c r="B298" s="32"/>
      <c r="D298" s="136" t="s">
        <v>133</v>
      </c>
      <c r="F298" s="137" t="s">
        <v>426</v>
      </c>
      <c r="I298" s="138"/>
      <c r="L298" s="32"/>
      <c r="M298" s="139"/>
      <c r="T298" s="53"/>
      <c r="AT298" s="17" t="s">
        <v>133</v>
      </c>
      <c r="AU298" s="17" t="s">
        <v>82</v>
      </c>
    </row>
    <row r="299" spans="2:65" s="12" customFormat="1" ht="11.25">
      <c r="B299" s="140"/>
      <c r="D299" s="141" t="s">
        <v>149</v>
      </c>
      <c r="E299" s="142" t="s">
        <v>19</v>
      </c>
      <c r="F299" s="143" t="s">
        <v>396</v>
      </c>
      <c r="H299" s="142" t="s">
        <v>19</v>
      </c>
      <c r="I299" s="144"/>
      <c r="L299" s="140"/>
      <c r="M299" s="145"/>
      <c r="T299" s="146"/>
      <c r="AT299" s="142" t="s">
        <v>149</v>
      </c>
      <c r="AU299" s="142" t="s">
        <v>82</v>
      </c>
      <c r="AV299" s="12" t="s">
        <v>80</v>
      </c>
      <c r="AW299" s="12" t="s">
        <v>33</v>
      </c>
      <c r="AX299" s="12" t="s">
        <v>72</v>
      </c>
      <c r="AY299" s="142" t="s">
        <v>124</v>
      </c>
    </row>
    <row r="300" spans="2:65" s="13" customFormat="1" ht="11.25">
      <c r="B300" s="147"/>
      <c r="D300" s="141" t="s">
        <v>149</v>
      </c>
      <c r="E300" s="148" t="s">
        <v>19</v>
      </c>
      <c r="F300" s="149" t="s">
        <v>398</v>
      </c>
      <c r="H300" s="150">
        <v>793</v>
      </c>
      <c r="I300" s="151"/>
      <c r="L300" s="147"/>
      <c r="M300" s="152"/>
      <c r="T300" s="153"/>
      <c r="AT300" s="148" t="s">
        <v>149</v>
      </c>
      <c r="AU300" s="148" t="s">
        <v>82</v>
      </c>
      <c r="AV300" s="13" t="s">
        <v>82</v>
      </c>
      <c r="AW300" s="13" t="s">
        <v>33</v>
      </c>
      <c r="AX300" s="13" t="s">
        <v>80</v>
      </c>
      <c r="AY300" s="148" t="s">
        <v>124</v>
      </c>
    </row>
    <row r="301" spans="2:65" s="1" customFormat="1" ht="16.5" customHeight="1">
      <c r="B301" s="32"/>
      <c r="C301" s="161" t="s">
        <v>427</v>
      </c>
      <c r="D301" s="161" t="s">
        <v>290</v>
      </c>
      <c r="E301" s="162" t="s">
        <v>428</v>
      </c>
      <c r="F301" s="163" t="s">
        <v>429</v>
      </c>
      <c r="G301" s="164" t="s">
        <v>129</v>
      </c>
      <c r="H301" s="165">
        <v>777.65</v>
      </c>
      <c r="I301" s="166"/>
      <c r="J301" s="167">
        <f>ROUND(I301*H301,2)</f>
        <v>0</v>
      </c>
      <c r="K301" s="163" t="s">
        <v>130</v>
      </c>
      <c r="L301" s="168"/>
      <c r="M301" s="169" t="s">
        <v>19</v>
      </c>
      <c r="N301" s="170" t="s">
        <v>43</v>
      </c>
      <c r="P301" s="132">
        <f>O301*H301</f>
        <v>0</v>
      </c>
      <c r="Q301" s="132">
        <v>0.13100000000000001</v>
      </c>
      <c r="R301" s="132">
        <f>Q301*H301</f>
        <v>101.87215</v>
      </c>
      <c r="S301" s="132">
        <v>0</v>
      </c>
      <c r="T301" s="133">
        <f>S301*H301</f>
        <v>0</v>
      </c>
      <c r="AR301" s="134" t="s">
        <v>174</v>
      </c>
      <c r="AT301" s="134" t="s">
        <v>290</v>
      </c>
      <c r="AU301" s="134" t="s">
        <v>82</v>
      </c>
      <c r="AY301" s="17" t="s">
        <v>124</v>
      </c>
      <c r="BE301" s="135">
        <f>IF(N301="základní",J301,0)</f>
        <v>0</v>
      </c>
      <c r="BF301" s="135">
        <f>IF(N301="snížená",J301,0)</f>
        <v>0</v>
      </c>
      <c r="BG301" s="135">
        <f>IF(N301="zákl. přenesená",J301,0)</f>
        <v>0</v>
      </c>
      <c r="BH301" s="135">
        <f>IF(N301="sníž. přenesená",J301,0)</f>
        <v>0</v>
      </c>
      <c r="BI301" s="135">
        <f>IF(N301="nulová",J301,0)</f>
        <v>0</v>
      </c>
      <c r="BJ301" s="17" t="s">
        <v>80</v>
      </c>
      <c r="BK301" s="135">
        <f>ROUND(I301*H301,2)</f>
        <v>0</v>
      </c>
      <c r="BL301" s="17" t="s">
        <v>131</v>
      </c>
      <c r="BM301" s="134" t="s">
        <v>430</v>
      </c>
    </row>
    <row r="302" spans="2:65" s="13" customFormat="1" ht="11.25">
      <c r="B302" s="147"/>
      <c r="D302" s="141" t="s">
        <v>149</v>
      </c>
      <c r="F302" s="149" t="s">
        <v>431</v>
      </c>
      <c r="H302" s="150">
        <v>777.65</v>
      </c>
      <c r="I302" s="151"/>
      <c r="L302" s="147"/>
      <c r="M302" s="152"/>
      <c r="T302" s="153"/>
      <c r="AT302" s="148" t="s">
        <v>149</v>
      </c>
      <c r="AU302" s="148" t="s">
        <v>82</v>
      </c>
      <c r="AV302" s="13" t="s">
        <v>82</v>
      </c>
      <c r="AW302" s="13" t="s">
        <v>4</v>
      </c>
      <c r="AX302" s="13" t="s">
        <v>80</v>
      </c>
      <c r="AY302" s="148" t="s">
        <v>124</v>
      </c>
    </row>
    <row r="303" spans="2:65" s="1" customFormat="1" ht="16.5" customHeight="1">
      <c r="B303" s="32"/>
      <c r="C303" s="161" t="s">
        <v>432</v>
      </c>
      <c r="D303" s="161" t="s">
        <v>290</v>
      </c>
      <c r="E303" s="162" t="s">
        <v>433</v>
      </c>
      <c r="F303" s="163" t="s">
        <v>434</v>
      </c>
      <c r="G303" s="164" t="s">
        <v>129</v>
      </c>
      <c r="H303" s="165">
        <v>39.14</v>
      </c>
      <c r="I303" s="166"/>
      <c r="J303" s="167">
        <f>ROUND(I303*H303,2)</f>
        <v>0</v>
      </c>
      <c r="K303" s="163" t="s">
        <v>130</v>
      </c>
      <c r="L303" s="168"/>
      <c r="M303" s="169" t="s">
        <v>19</v>
      </c>
      <c r="N303" s="170" t="s">
        <v>43</v>
      </c>
      <c r="P303" s="132">
        <f>O303*H303</f>
        <v>0</v>
      </c>
      <c r="Q303" s="132">
        <v>0.13100000000000001</v>
      </c>
      <c r="R303" s="132">
        <f>Q303*H303</f>
        <v>5.1273400000000002</v>
      </c>
      <c r="S303" s="132">
        <v>0</v>
      </c>
      <c r="T303" s="133">
        <f>S303*H303</f>
        <v>0</v>
      </c>
      <c r="AR303" s="134" t="s">
        <v>174</v>
      </c>
      <c r="AT303" s="134" t="s">
        <v>290</v>
      </c>
      <c r="AU303" s="134" t="s">
        <v>82</v>
      </c>
      <c r="AY303" s="17" t="s">
        <v>124</v>
      </c>
      <c r="BE303" s="135">
        <f>IF(N303="základní",J303,0)</f>
        <v>0</v>
      </c>
      <c r="BF303" s="135">
        <f>IF(N303="snížená",J303,0)</f>
        <v>0</v>
      </c>
      <c r="BG303" s="135">
        <f>IF(N303="zákl. přenesená",J303,0)</f>
        <v>0</v>
      </c>
      <c r="BH303" s="135">
        <f>IF(N303="sníž. přenesená",J303,0)</f>
        <v>0</v>
      </c>
      <c r="BI303" s="135">
        <f>IF(N303="nulová",J303,0)</f>
        <v>0</v>
      </c>
      <c r="BJ303" s="17" t="s">
        <v>80</v>
      </c>
      <c r="BK303" s="135">
        <f>ROUND(I303*H303,2)</f>
        <v>0</v>
      </c>
      <c r="BL303" s="17" t="s">
        <v>131</v>
      </c>
      <c r="BM303" s="134" t="s">
        <v>435</v>
      </c>
    </row>
    <row r="304" spans="2:65" s="13" customFormat="1" ht="11.25">
      <c r="B304" s="147"/>
      <c r="D304" s="141" t="s">
        <v>149</v>
      </c>
      <c r="F304" s="149" t="s">
        <v>436</v>
      </c>
      <c r="H304" s="150">
        <v>39.14</v>
      </c>
      <c r="I304" s="151"/>
      <c r="L304" s="147"/>
      <c r="M304" s="152"/>
      <c r="T304" s="153"/>
      <c r="AT304" s="148" t="s">
        <v>149</v>
      </c>
      <c r="AU304" s="148" t="s">
        <v>82</v>
      </c>
      <c r="AV304" s="13" t="s">
        <v>82</v>
      </c>
      <c r="AW304" s="13" t="s">
        <v>4</v>
      </c>
      <c r="AX304" s="13" t="s">
        <v>80</v>
      </c>
      <c r="AY304" s="148" t="s">
        <v>124</v>
      </c>
    </row>
    <row r="305" spans="2:65" s="1" customFormat="1" ht="37.9" customHeight="1">
      <c r="B305" s="32"/>
      <c r="C305" s="123" t="s">
        <v>437</v>
      </c>
      <c r="D305" s="123" t="s">
        <v>126</v>
      </c>
      <c r="E305" s="124" t="s">
        <v>438</v>
      </c>
      <c r="F305" s="125" t="s">
        <v>439</v>
      </c>
      <c r="G305" s="126" t="s">
        <v>129</v>
      </c>
      <c r="H305" s="127">
        <v>723.5</v>
      </c>
      <c r="I305" s="128"/>
      <c r="J305" s="129">
        <f>ROUND(I305*H305,2)</f>
        <v>0</v>
      </c>
      <c r="K305" s="125" t="s">
        <v>130</v>
      </c>
      <c r="L305" s="32"/>
      <c r="M305" s="130" t="s">
        <v>19</v>
      </c>
      <c r="N305" s="131" t="s">
        <v>43</v>
      </c>
      <c r="P305" s="132">
        <f>O305*H305</f>
        <v>0</v>
      </c>
      <c r="Q305" s="132">
        <v>0.11162</v>
      </c>
      <c r="R305" s="132">
        <f>Q305*H305</f>
        <v>80.757069999999999</v>
      </c>
      <c r="S305" s="132">
        <v>0</v>
      </c>
      <c r="T305" s="133">
        <f>S305*H305</f>
        <v>0</v>
      </c>
      <c r="AR305" s="134" t="s">
        <v>131</v>
      </c>
      <c r="AT305" s="134" t="s">
        <v>126</v>
      </c>
      <c r="AU305" s="134" t="s">
        <v>82</v>
      </c>
      <c r="AY305" s="17" t="s">
        <v>124</v>
      </c>
      <c r="BE305" s="135">
        <f>IF(N305="základní",J305,0)</f>
        <v>0</v>
      </c>
      <c r="BF305" s="135">
        <f>IF(N305="snížená",J305,0)</f>
        <v>0</v>
      </c>
      <c r="BG305" s="135">
        <f>IF(N305="zákl. přenesená",J305,0)</f>
        <v>0</v>
      </c>
      <c r="BH305" s="135">
        <f>IF(N305="sníž. přenesená",J305,0)</f>
        <v>0</v>
      </c>
      <c r="BI305" s="135">
        <f>IF(N305="nulová",J305,0)</f>
        <v>0</v>
      </c>
      <c r="BJ305" s="17" t="s">
        <v>80</v>
      </c>
      <c r="BK305" s="135">
        <f>ROUND(I305*H305,2)</f>
        <v>0</v>
      </c>
      <c r="BL305" s="17" t="s">
        <v>131</v>
      </c>
      <c r="BM305" s="134" t="s">
        <v>440</v>
      </c>
    </row>
    <row r="306" spans="2:65" s="1" customFormat="1" ht="11.25">
      <c r="B306" s="32"/>
      <c r="D306" s="136" t="s">
        <v>133</v>
      </c>
      <c r="F306" s="137" t="s">
        <v>441</v>
      </c>
      <c r="I306" s="138"/>
      <c r="L306" s="32"/>
      <c r="M306" s="139"/>
      <c r="T306" s="53"/>
      <c r="AT306" s="17" t="s">
        <v>133</v>
      </c>
      <c r="AU306" s="17" t="s">
        <v>82</v>
      </c>
    </row>
    <row r="307" spans="2:65" s="12" customFormat="1" ht="11.25">
      <c r="B307" s="140"/>
      <c r="D307" s="141" t="s">
        <v>149</v>
      </c>
      <c r="E307" s="142" t="s">
        <v>19</v>
      </c>
      <c r="F307" s="143" t="s">
        <v>381</v>
      </c>
      <c r="H307" s="142" t="s">
        <v>19</v>
      </c>
      <c r="I307" s="144"/>
      <c r="L307" s="140"/>
      <c r="M307" s="145"/>
      <c r="T307" s="146"/>
      <c r="AT307" s="142" t="s">
        <v>149</v>
      </c>
      <c r="AU307" s="142" t="s">
        <v>82</v>
      </c>
      <c r="AV307" s="12" t="s">
        <v>80</v>
      </c>
      <c r="AW307" s="12" t="s">
        <v>33</v>
      </c>
      <c r="AX307" s="12" t="s">
        <v>72</v>
      </c>
      <c r="AY307" s="142" t="s">
        <v>124</v>
      </c>
    </row>
    <row r="308" spans="2:65" s="13" customFormat="1" ht="11.25">
      <c r="B308" s="147"/>
      <c r="D308" s="141" t="s">
        <v>149</v>
      </c>
      <c r="E308" s="148" t="s">
        <v>19</v>
      </c>
      <c r="F308" s="149" t="s">
        <v>383</v>
      </c>
      <c r="H308" s="150">
        <v>723.5</v>
      </c>
      <c r="I308" s="151"/>
      <c r="L308" s="147"/>
      <c r="M308" s="152"/>
      <c r="T308" s="153"/>
      <c r="AT308" s="148" t="s">
        <v>149</v>
      </c>
      <c r="AU308" s="148" t="s">
        <v>82</v>
      </c>
      <c r="AV308" s="13" t="s">
        <v>82</v>
      </c>
      <c r="AW308" s="13" t="s">
        <v>33</v>
      </c>
      <c r="AX308" s="13" t="s">
        <v>80</v>
      </c>
      <c r="AY308" s="148" t="s">
        <v>124</v>
      </c>
    </row>
    <row r="309" spans="2:65" s="1" customFormat="1" ht="16.5" customHeight="1">
      <c r="B309" s="32"/>
      <c r="C309" s="161" t="s">
        <v>442</v>
      </c>
      <c r="D309" s="161" t="s">
        <v>290</v>
      </c>
      <c r="E309" s="162" t="s">
        <v>443</v>
      </c>
      <c r="F309" s="163" t="s">
        <v>444</v>
      </c>
      <c r="G309" s="164" t="s">
        <v>129</v>
      </c>
      <c r="H309" s="165">
        <v>701.95</v>
      </c>
      <c r="I309" s="166"/>
      <c r="J309" s="167">
        <f>ROUND(I309*H309,2)</f>
        <v>0</v>
      </c>
      <c r="K309" s="163" t="s">
        <v>130</v>
      </c>
      <c r="L309" s="168"/>
      <c r="M309" s="169" t="s">
        <v>19</v>
      </c>
      <c r="N309" s="170" t="s">
        <v>43</v>
      </c>
      <c r="P309" s="132">
        <f>O309*H309</f>
        <v>0</v>
      </c>
      <c r="Q309" s="132">
        <v>0.17599999999999999</v>
      </c>
      <c r="R309" s="132">
        <f>Q309*H309</f>
        <v>123.5432</v>
      </c>
      <c r="S309" s="132">
        <v>0</v>
      </c>
      <c r="T309" s="133">
        <f>S309*H309</f>
        <v>0</v>
      </c>
      <c r="AR309" s="134" t="s">
        <v>174</v>
      </c>
      <c r="AT309" s="134" t="s">
        <v>290</v>
      </c>
      <c r="AU309" s="134" t="s">
        <v>82</v>
      </c>
      <c r="AY309" s="17" t="s">
        <v>124</v>
      </c>
      <c r="BE309" s="135">
        <f>IF(N309="základní",J309,0)</f>
        <v>0</v>
      </c>
      <c r="BF309" s="135">
        <f>IF(N309="snížená",J309,0)</f>
        <v>0</v>
      </c>
      <c r="BG309" s="135">
        <f>IF(N309="zákl. přenesená",J309,0)</f>
        <v>0</v>
      </c>
      <c r="BH309" s="135">
        <f>IF(N309="sníž. přenesená",J309,0)</f>
        <v>0</v>
      </c>
      <c r="BI309" s="135">
        <f>IF(N309="nulová",J309,0)</f>
        <v>0</v>
      </c>
      <c r="BJ309" s="17" t="s">
        <v>80</v>
      </c>
      <c r="BK309" s="135">
        <f>ROUND(I309*H309,2)</f>
        <v>0</v>
      </c>
      <c r="BL309" s="17" t="s">
        <v>131</v>
      </c>
      <c r="BM309" s="134" t="s">
        <v>445</v>
      </c>
    </row>
    <row r="310" spans="2:65" s="13" customFormat="1" ht="11.25">
      <c r="B310" s="147"/>
      <c r="D310" s="141" t="s">
        <v>149</v>
      </c>
      <c r="F310" s="149" t="s">
        <v>446</v>
      </c>
      <c r="H310" s="150">
        <v>701.95</v>
      </c>
      <c r="I310" s="151"/>
      <c r="L310" s="147"/>
      <c r="M310" s="152"/>
      <c r="T310" s="153"/>
      <c r="AT310" s="148" t="s">
        <v>149</v>
      </c>
      <c r="AU310" s="148" t="s">
        <v>82</v>
      </c>
      <c r="AV310" s="13" t="s">
        <v>82</v>
      </c>
      <c r="AW310" s="13" t="s">
        <v>4</v>
      </c>
      <c r="AX310" s="13" t="s">
        <v>80</v>
      </c>
      <c r="AY310" s="148" t="s">
        <v>124</v>
      </c>
    </row>
    <row r="311" spans="2:65" s="1" customFormat="1" ht="16.5" customHeight="1">
      <c r="B311" s="32"/>
      <c r="C311" s="161" t="s">
        <v>447</v>
      </c>
      <c r="D311" s="161" t="s">
        <v>290</v>
      </c>
      <c r="E311" s="162" t="s">
        <v>448</v>
      </c>
      <c r="F311" s="163" t="s">
        <v>449</v>
      </c>
      <c r="G311" s="164" t="s">
        <v>129</v>
      </c>
      <c r="H311" s="165">
        <v>28.785</v>
      </c>
      <c r="I311" s="166"/>
      <c r="J311" s="167">
        <f>ROUND(I311*H311,2)</f>
        <v>0</v>
      </c>
      <c r="K311" s="163" t="s">
        <v>130</v>
      </c>
      <c r="L311" s="168"/>
      <c r="M311" s="169" t="s">
        <v>19</v>
      </c>
      <c r="N311" s="170" t="s">
        <v>43</v>
      </c>
      <c r="P311" s="132">
        <f>O311*H311</f>
        <v>0</v>
      </c>
      <c r="Q311" s="132">
        <v>0.17499999999999999</v>
      </c>
      <c r="R311" s="132">
        <f>Q311*H311</f>
        <v>5.0373749999999999</v>
      </c>
      <c r="S311" s="132">
        <v>0</v>
      </c>
      <c r="T311" s="133">
        <f>S311*H311</f>
        <v>0</v>
      </c>
      <c r="AR311" s="134" t="s">
        <v>174</v>
      </c>
      <c r="AT311" s="134" t="s">
        <v>290</v>
      </c>
      <c r="AU311" s="134" t="s">
        <v>82</v>
      </c>
      <c r="AY311" s="17" t="s">
        <v>124</v>
      </c>
      <c r="BE311" s="135">
        <f>IF(N311="základní",J311,0)</f>
        <v>0</v>
      </c>
      <c r="BF311" s="135">
        <f>IF(N311="snížená",J311,0)</f>
        <v>0</v>
      </c>
      <c r="BG311" s="135">
        <f>IF(N311="zákl. přenesená",J311,0)</f>
        <v>0</v>
      </c>
      <c r="BH311" s="135">
        <f>IF(N311="sníž. přenesená",J311,0)</f>
        <v>0</v>
      </c>
      <c r="BI311" s="135">
        <f>IF(N311="nulová",J311,0)</f>
        <v>0</v>
      </c>
      <c r="BJ311" s="17" t="s">
        <v>80</v>
      </c>
      <c r="BK311" s="135">
        <f>ROUND(I311*H311,2)</f>
        <v>0</v>
      </c>
      <c r="BL311" s="17" t="s">
        <v>131</v>
      </c>
      <c r="BM311" s="134" t="s">
        <v>450</v>
      </c>
    </row>
    <row r="312" spans="2:65" s="13" customFormat="1" ht="11.25">
      <c r="B312" s="147"/>
      <c r="D312" s="141" t="s">
        <v>149</v>
      </c>
      <c r="F312" s="149" t="s">
        <v>451</v>
      </c>
      <c r="H312" s="150">
        <v>28.785</v>
      </c>
      <c r="I312" s="151"/>
      <c r="L312" s="147"/>
      <c r="M312" s="152"/>
      <c r="T312" s="153"/>
      <c r="AT312" s="148" t="s">
        <v>149</v>
      </c>
      <c r="AU312" s="148" t="s">
        <v>82</v>
      </c>
      <c r="AV312" s="13" t="s">
        <v>82</v>
      </c>
      <c r="AW312" s="13" t="s">
        <v>4</v>
      </c>
      <c r="AX312" s="13" t="s">
        <v>80</v>
      </c>
      <c r="AY312" s="148" t="s">
        <v>124</v>
      </c>
    </row>
    <row r="313" spans="2:65" s="1" customFormat="1" ht="37.9" customHeight="1">
      <c r="B313" s="32"/>
      <c r="C313" s="123" t="s">
        <v>452</v>
      </c>
      <c r="D313" s="123" t="s">
        <v>126</v>
      </c>
      <c r="E313" s="124" t="s">
        <v>453</v>
      </c>
      <c r="F313" s="125" t="s">
        <v>454</v>
      </c>
      <c r="G313" s="126" t="s">
        <v>129</v>
      </c>
      <c r="H313" s="127">
        <v>329</v>
      </c>
      <c r="I313" s="128"/>
      <c r="J313" s="129">
        <f>ROUND(I313*H313,2)</f>
        <v>0</v>
      </c>
      <c r="K313" s="125" t="s">
        <v>130</v>
      </c>
      <c r="L313" s="32"/>
      <c r="M313" s="130" t="s">
        <v>19</v>
      </c>
      <c r="N313" s="131" t="s">
        <v>43</v>
      </c>
      <c r="P313" s="132">
        <f>O313*H313</f>
        <v>0</v>
      </c>
      <c r="Q313" s="132">
        <v>9.8000000000000004E-2</v>
      </c>
      <c r="R313" s="132">
        <f>Q313*H313</f>
        <v>32.242000000000004</v>
      </c>
      <c r="S313" s="132">
        <v>0</v>
      </c>
      <c r="T313" s="133">
        <f>S313*H313</f>
        <v>0</v>
      </c>
      <c r="AR313" s="134" t="s">
        <v>131</v>
      </c>
      <c r="AT313" s="134" t="s">
        <v>126</v>
      </c>
      <c r="AU313" s="134" t="s">
        <v>82</v>
      </c>
      <c r="AY313" s="17" t="s">
        <v>124</v>
      </c>
      <c r="BE313" s="135">
        <f>IF(N313="základní",J313,0)</f>
        <v>0</v>
      </c>
      <c r="BF313" s="135">
        <f>IF(N313="snížená",J313,0)</f>
        <v>0</v>
      </c>
      <c r="BG313" s="135">
        <f>IF(N313="zákl. přenesená",J313,0)</f>
        <v>0</v>
      </c>
      <c r="BH313" s="135">
        <f>IF(N313="sníž. přenesená",J313,0)</f>
        <v>0</v>
      </c>
      <c r="BI313" s="135">
        <f>IF(N313="nulová",J313,0)</f>
        <v>0</v>
      </c>
      <c r="BJ313" s="17" t="s">
        <v>80</v>
      </c>
      <c r="BK313" s="135">
        <f>ROUND(I313*H313,2)</f>
        <v>0</v>
      </c>
      <c r="BL313" s="17" t="s">
        <v>131</v>
      </c>
      <c r="BM313" s="134" t="s">
        <v>455</v>
      </c>
    </row>
    <row r="314" spans="2:65" s="1" customFormat="1" ht="11.25">
      <c r="B314" s="32"/>
      <c r="D314" s="136" t="s">
        <v>133</v>
      </c>
      <c r="F314" s="137" t="s">
        <v>456</v>
      </c>
      <c r="I314" s="138"/>
      <c r="L314" s="32"/>
      <c r="M314" s="139"/>
      <c r="T314" s="53"/>
      <c r="AT314" s="17" t="s">
        <v>133</v>
      </c>
      <c r="AU314" s="17" t="s">
        <v>82</v>
      </c>
    </row>
    <row r="315" spans="2:65" s="12" customFormat="1" ht="11.25">
      <c r="B315" s="140"/>
      <c r="D315" s="141" t="s">
        <v>149</v>
      </c>
      <c r="E315" s="142" t="s">
        <v>19</v>
      </c>
      <c r="F315" s="143" t="s">
        <v>384</v>
      </c>
      <c r="H315" s="142" t="s">
        <v>19</v>
      </c>
      <c r="I315" s="144"/>
      <c r="L315" s="140"/>
      <c r="M315" s="145"/>
      <c r="T315" s="146"/>
      <c r="AT315" s="142" t="s">
        <v>149</v>
      </c>
      <c r="AU315" s="142" t="s">
        <v>82</v>
      </c>
      <c r="AV315" s="12" t="s">
        <v>80</v>
      </c>
      <c r="AW315" s="12" t="s">
        <v>33</v>
      </c>
      <c r="AX315" s="12" t="s">
        <v>72</v>
      </c>
      <c r="AY315" s="142" t="s">
        <v>124</v>
      </c>
    </row>
    <row r="316" spans="2:65" s="13" customFormat="1" ht="11.25">
      <c r="B316" s="147"/>
      <c r="D316" s="141" t="s">
        <v>149</v>
      </c>
      <c r="E316" s="148" t="s">
        <v>19</v>
      </c>
      <c r="F316" s="149" t="s">
        <v>386</v>
      </c>
      <c r="H316" s="150">
        <v>329</v>
      </c>
      <c r="I316" s="151"/>
      <c r="L316" s="147"/>
      <c r="M316" s="152"/>
      <c r="T316" s="153"/>
      <c r="AT316" s="148" t="s">
        <v>149</v>
      </c>
      <c r="AU316" s="148" t="s">
        <v>82</v>
      </c>
      <c r="AV316" s="13" t="s">
        <v>82</v>
      </c>
      <c r="AW316" s="13" t="s">
        <v>33</v>
      </c>
      <c r="AX316" s="13" t="s">
        <v>80</v>
      </c>
      <c r="AY316" s="148" t="s">
        <v>124</v>
      </c>
    </row>
    <row r="317" spans="2:65" s="1" customFormat="1" ht="16.5" customHeight="1">
      <c r="B317" s="32"/>
      <c r="C317" s="161" t="s">
        <v>457</v>
      </c>
      <c r="D317" s="161" t="s">
        <v>290</v>
      </c>
      <c r="E317" s="162" t="s">
        <v>458</v>
      </c>
      <c r="F317" s="163" t="s">
        <v>459</v>
      </c>
      <c r="G317" s="164" t="s">
        <v>129</v>
      </c>
      <c r="H317" s="165">
        <v>335.58</v>
      </c>
      <c r="I317" s="166"/>
      <c r="J317" s="167">
        <f>ROUND(I317*H317,2)</f>
        <v>0</v>
      </c>
      <c r="K317" s="163" t="s">
        <v>19</v>
      </c>
      <c r="L317" s="168"/>
      <c r="M317" s="169" t="s">
        <v>19</v>
      </c>
      <c r="N317" s="170" t="s">
        <v>43</v>
      </c>
      <c r="P317" s="132">
        <f>O317*H317</f>
        <v>0</v>
      </c>
      <c r="Q317" s="132">
        <v>0.14499999999999999</v>
      </c>
      <c r="R317" s="132">
        <f>Q317*H317</f>
        <v>48.659099999999995</v>
      </c>
      <c r="S317" s="132">
        <v>0</v>
      </c>
      <c r="T317" s="133">
        <f>S317*H317</f>
        <v>0</v>
      </c>
      <c r="AR317" s="134" t="s">
        <v>174</v>
      </c>
      <c r="AT317" s="134" t="s">
        <v>290</v>
      </c>
      <c r="AU317" s="134" t="s">
        <v>82</v>
      </c>
      <c r="AY317" s="17" t="s">
        <v>124</v>
      </c>
      <c r="BE317" s="135">
        <f>IF(N317="základní",J317,0)</f>
        <v>0</v>
      </c>
      <c r="BF317" s="135">
        <f>IF(N317="snížená",J317,0)</f>
        <v>0</v>
      </c>
      <c r="BG317" s="135">
        <f>IF(N317="zákl. přenesená",J317,0)</f>
        <v>0</v>
      </c>
      <c r="BH317" s="135">
        <f>IF(N317="sníž. přenesená",J317,0)</f>
        <v>0</v>
      </c>
      <c r="BI317" s="135">
        <f>IF(N317="nulová",J317,0)</f>
        <v>0</v>
      </c>
      <c r="BJ317" s="17" t="s">
        <v>80</v>
      </c>
      <c r="BK317" s="135">
        <f>ROUND(I317*H317,2)</f>
        <v>0</v>
      </c>
      <c r="BL317" s="17" t="s">
        <v>131</v>
      </c>
      <c r="BM317" s="134" t="s">
        <v>460</v>
      </c>
    </row>
    <row r="318" spans="2:65" s="13" customFormat="1" ht="11.25">
      <c r="B318" s="147"/>
      <c r="D318" s="141" t="s">
        <v>149</v>
      </c>
      <c r="F318" s="149" t="s">
        <v>461</v>
      </c>
      <c r="H318" s="150">
        <v>335.58</v>
      </c>
      <c r="I318" s="151"/>
      <c r="L318" s="147"/>
      <c r="M318" s="152"/>
      <c r="T318" s="153"/>
      <c r="AT318" s="148" t="s">
        <v>149</v>
      </c>
      <c r="AU318" s="148" t="s">
        <v>82</v>
      </c>
      <c r="AV318" s="13" t="s">
        <v>82</v>
      </c>
      <c r="AW318" s="13" t="s">
        <v>4</v>
      </c>
      <c r="AX318" s="13" t="s">
        <v>80</v>
      </c>
      <c r="AY318" s="148" t="s">
        <v>124</v>
      </c>
    </row>
    <row r="319" spans="2:65" s="11" customFormat="1" ht="22.9" customHeight="1">
      <c r="B319" s="111"/>
      <c r="D319" s="112" t="s">
        <v>71</v>
      </c>
      <c r="E319" s="121" t="s">
        <v>174</v>
      </c>
      <c r="F319" s="121" t="s">
        <v>462</v>
      </c>
      <c r="I319" s="114"/>
      <c r="J319" s="122">
        <f>BK319</f>
        <v>0</v>
      </c>
      <c r="L319" s="111"/>
      <c r="M319" s="116"/>
      <c r="P319" s="117">
        <f>SUM(P320:P334)</f>
        <v>0</v>
      </c>
      <c r="R319" s="117">
        <f>SUM(R320:R334)</f>
        <v>7.6109999999999998</v>
      </c>
      <c r="T319" s="118">
        <f>SUM(T320:T334)</f>
        <v>0</v>
      </c>
      <c r="AR319" s="112" t="s">
        <v>80</v>
      </c>
      <c r="AT319" s="119" t="s">
        <v>71</v>
      </c>
      <c r="AU319" s="119" t="s">
        <v>80</v>
      </c>
      <c r="AY319" s="112" t="s">
        <v>124</v>
      </c>
      <c r="BK319" s="120">
        <f>SUM(BK320:BK334)</f>
        <v>0</v>
      </c>
    </row>
    <row r="320" spans="2:65" s="1" customFormat="1" ht="24.2" customHeight="1">
      <c r="B320" s="32"/>
      <c r="C320" s="123" t="s">
        <v>463</v>
      </c>
      <c r="D320" s="123" t="s">
        <v>126</v>
      </c>
      <c r="E320" s="124" t="s">
        <v>464</v>
      </c>
      <c r="F320" s="125" t="s">
        <v>465</v>
      </c>
      <c r="G320" s="126" t="s">
        <v>204</v>
      </c>
      <c r="H320" s="127">
        <v>20</v>
      </c>
      <c r="I320" s="128"/>
      <c r="J320" s="129">
        <f>ROUND(I320*H320,2)</f>
        <v>0</v>
      </c>
      <c r="K320" s="125" t="s">
        <v>130</v>
      </c>
      <c r="L320" s="32"/>
      <c r="M320" s="130" t="s">
        <v>19</v>
      </c>
      <c r="N320" s="131" t="s">
        <v>43</v>
      </c>
      <c r="P320" s="132">
        <f>O320*H320</f>
        <v>0</v>
      </c>
      <c r="Q320" s="132">
        <v>2.7599999999999999E-3</v>
      </c>
      <c r="R320" s="132">
        <f>Q320*H320</f>
        <v>5.5199999999999999E-2</v>
      </c>
      <c r="S320" s="132">
        <v>0</v>
      </c>
      <c r="T320" s="133">
        <f>S320*H320</f>
        <v>0</v>
      </c>
      <c r="AR320" s="134" t="s">
        <v>131</v>
      </c>
      <c r="AT320" s="134" t="s">
        <v>126</v>
      </c>
      <c r="AU320" s="134" t="s">
        <v>82</v>
      </c>
      <c r="AY320" s="17" t="s">
        <v>124</v>
      </c>
      <c r="BE320" s="135">
        <f>IF(N320="základní",J320,0)</f>
        <v>0</v>
      </c>
      <c r="BF320" s="135">
        <f>IF(N320="snížená",J320,0)</f>
        <v>0</v>
      </c>
      <c r="BG320" s="135">
        <f>IF(N320="zákl. přenesená",J320,0)</f>
        <v>0</v>
      </c>
      <c r="BH320" s="135">
        <f>IF(N320="sníž. přenesená",J320,0)</f>
        <v>0</v>
      </c>
      <c r="BI320" s="135">
        <f>IF(N320="nulová",J320,0)</f>
        <v>0</v>
      </c>
      <c r="BJ320" s="17" t="s">
        <v>80</v>
      </c>
      <c r="BK320" s="135">
        <f>ROUND(I320*H320,2)</f>
        <v>0</v>
      </c>
      <c r="BL320" s="17" t="s">
        <v>131</v>
      </c>
      <c r="BM320" s="134" t="s">
        <v>466</v>
      </c>
    </row>
    <row r="321" spans="2:65" s="1" customFormat="1" ht="11.25">
      <c r="B321" s="32"/>
      <c r="D321" s="136" t="s">
        <v>133</v>
      </c>
      <c r="F321" s="137" t="s">
        <v>467</v>
      </c>
      <c r="I321" s="138"/>
      <c r="L321" s="32"/>
      <c r="M321" s="139"/>
      <c r="T321" s="53"/>
      <c r="AT321" s="17" t="s">
        <v>133</v>
      </c>
      <c r="AU321" s="17" t="s">
        <v>82</v>
      </c>
    </row>
    <row r="322" spans="2:65" s="12" customFormat="1" ht="11.25">
      <c r="B322" s="140"/>
      <c r="D322" s="141" t="s">
        <v>149</v>
      </c>
      <c r="E322" s="142" t="s">
        <v>19</v>
      </c>
      <c r="F322" s="143" t="s">
        <v>468</v>
      </c>
      <c r="H322" s="142" t="s">
        <v>19</v>
      </c>
      <c r="I322" s="144"/>
      <c r="L322" s="140"/>
      <c r="M322" s="145"/>
      <c r="T322" s="146"/>
      <c r="AT322" s="142" t="s">
        <v>149</v>
      </c>
      <c r="AU322" s="142" t="s">
        <v>82</v>
      </c>
      <c r="AV322" s="12" t="s">
        <v>80</v>
      </c>
      <c r="AW322" s="12" t="s">
        <v>33</v>
      </c>
      <c r="AX322" s="12" t="s">
        <v>72</v>
      </c>
      <c r="AY322" s="142" t="s">
        <v>124</v>
      </c>
    </row>
    <row r="323" spans="2:65" s="13" customFormat="1" ht="11.25">
      <c r="B323" s="147"/>
      <c r="D323" s="141" t="s">
        <v>149</v>
      </c>
      <c r="E323" s="148" t="s">
        <v>19</v>
      </c>
      <c r="F323" s="149" t="s">
        <v>256</v>
      </c>
      <c r="H323" s="150">
        <v>20</v>
      </c>
      <c r="I323" s="151"/>
      <c r="L323" s="147"/>
      <c r="M323" s="152"/>
      <c r="T323" s="153"/>
      <c r="AT323" s="148" t="s">
        <v>149</v>
      </c>
      <c r="AU323" s="148" t="s">
        <v>82</v>
      </c>
      <c r="AV323" s="13" t="s">
        <v>82</v>
      </c>
      <c r="AW323" s="13" t="s">
        <v>33</v>
      </c>
      <c r="AX323" s="13" t="s">
        <v>80</v>
      </c>
      <c r="AY323" s="148" t="s">
        <v>124</v>
      </c>
    </row>
    <row r="324" spans="2:65" s="1" customFormat="1" ht="16.5" customHeight="1">
      <c r="B324" s="32"/>
      <c r="C324" s="123" t="s">
        <v>469</v>
      </c>
      <c r="D324" s="123" t="s">
        <v>126</v>
      </c>
      <c r="E324" s="124" t="s">
        <v>470</v>
      </c>
      <c r="F324" s="125" t="s">
        <v>471</v>
      </c>
      <c r="G324" s="126" t="s">
        <v>137</v>
      </c>
      <c r="H324" s="127">
        <v>12</v>
      </c>
      <c r="I324" s="128"/>
      <c r="J324" s="129">
        <f>ROUND(I324*H324,2)</f>
        <v>0</v>
      </c>
      <c r="K324" s="125" t="s">
        <v>19</v>
      </c>
      <c r="L324" s="32"/>
      <c r="M324" s="130" t="s">
        <v>19</v>
      </c>
      <c r="N324" s="131" t="s">
        <v>43</v>
      </c>
      <c r="P324" s="132">
        <f>O324*H324</f>
        <v>0</v>
      </c>
      <c r="Q324" s="132">
        <v>0.34089999999999998</v>
      </c>
      <c r="R324" s="132">
        <f>Q324*H324</f>
        <v>4.0907999999999998</v>
      </c>
      <c r="S324" s="132">
        <v>0</v>
      </c>
      <c r="T324" s="133">
        <f>S324*H324</f>
        <v>0</v>
      </c>
      <c r="AR324" s="134" t="s">
        <v>131</v>
      </c>
      <c r="AT324" s="134" t="s">
        <v>126</v>
      </c>
      <c r="AU324" s="134" t="s">
        <v>82</v>
      </c>
      <c r="AY324" s="17" t="s">
        <v>124</v>
      </c>
      <c r="BE324" s="135">
        <f>IF(N324="základní",J324,0)</f>
        <v>0</v>
      </c>
      <c r="BF324" s="135">
        <f>IF(N324="snížená",J324,0)</f>
        <v>0</v>
      </c>
      <c r="BG324" s="135">
        <f>IF(N324="zákl. přenesená",J324,0)</f>
        <v>0</v>
      </c>
      <c r="BH324" s="135">
        <f>IF(N324="sníž. přenesená",J324,0)</f>
        <v>0</v>
      </c>
      <c r="BI324" s="135">
        <f>IF(N324="nulová",J324,0)</f>
        <v>0</v>
      </c>
      <c r="BJ324" s="17" t="s">
        <v>80</v>
      </c>
      <c r="BK324" s="135">
        <f>ROUND(I324*H324,2)</f>
        <v>0</v>
      </c>
      <c r="BL324" s="17" t="s">
        <v>131</v>
      </c>
      <c r="BM324" s="134" t="s">
        <v>472</v>
      </c>
    </row>
    <row r="325" spans="2:65" s="12" customFormat="1" ht="11.25">
      <c r="B325" s="140"/>
      <c r="D325" s="141" t="s">
        <v>149</v>
      </c>
      <c r="E325" s="142" t="s">
        <v>19</v>
      </c>
      <c r="F325" s="143" t="s">
        <v>473</v>
      </c>
      <c r="H325" s="142" t="s">
        <v>19</v>
      </c>
      <c r="I325" s="144"/>
      <c r="L325" s="140"/>
      <c r="M325" s="145"/>
      <c r="T325" s="146"/>
      <c r="AT325" s="142" t="s">
        <v>149</v>
      </c>
      <c r="AU325" s="142" t="s">
        <v>82</v>
      </c>
      <c r="AV325" s="12" t="s">
        <v>80</v>
      </c>
      <c r="AW325" s="12" t="s">
        <v>33</v>
      </c>
      <c r="AX325" s="12" t="s">
        <v>72</v>
      </c>
      <c r="AY325" s="142" t="s">
        <v>124</v>
      </c>
    </row>
    <row r="326" spans="2:65" s="13" customFormat="1" ht="11.25">
      <c r="B326" s="147"/>
      <c r="D326" s="141" t="s">
        <v>149</v>
      </c>
      <c r="E326" s="148" t="s">
        <v>19</v>
      </c>
      <c r="F326" s="149" t="s">
        <v>196</v>
      </c>
      <c r="H326" s="150">
        <v>12</v>
      </c>
      <c r="I326" s="151"/>
      <c r="L326" s="147"/>
      <c r="M326" s="152"/>
      <c r="T326" s="153"/>
      <c r="AT326" s="148" t="s">
        <v>149</v>
      </c>
      <c r="AU326" s="148" t="s">
        <v>82</v>
      </c>
      <c r="AV326" s="13" t="s">
        <v>82</v>
      </c>
      <c r="AW326" s="13" t="s">
        <v>33</v>
      </c>
      <c r="AX326" s="13" t="s">
        <v>80</v>
      </c>
      <c r="AY326" s="148" t="s">
        <v>124</v>
      </c>
    </row>
    <row r="327" spans="2:65" s="1" customFormat="1" ht="16.5" customHeight="1">
      <c r="B327" s="32"/>
      <c r="C327" s="161" t="s">
        <v>474</v>
      </c>
      <c r="D327" s="161" t="s">
        <v>290</v>
      </c>
      <c r="E327" s="162" t="s">
        <v>475</v>
      </c>
      <c r="F327" s="163" t="s">
        <v>476</v>
      </c>
      <c r="G327" s="164" t="s">
        <v>137</v>
      </c>
      <c r="H327" s="165">
        <v>12</v>
      </c>
      <c r="I327" s="166"/>
      <c r="J327" s="167">
        <f t="shared" ref="J327:J333" si="0">ROUND(I327*H327,2)</f>
        <v>0</v>
      </c>
      <c r="K327" s="163" t="s">
        <v>477</v>
      </c>
      <c r="L327" s="168"/>
      <c r="M327" s="169" t="s">
        <v>19</v>
      </c>
      <c r="N327" s="170" t="s">
        <v>43</v>
      </c>
      <c r="P327" s="132">
        <f t="shared" ref="P327:P333" si="1">O327*H327</f>
        <v>0</v>
      </c>
      <c r="Q327" s="132">
        <v>7.1999999999999995E-2</v>
      </c>
      <c r="R327" s="132">
        <f t="shared" ref="R327:R333" si="2">Q327*H327</f>
        <v>0.86399999999999988</v>
      </c>
      <c r="S327" s="132">
        <v>0</v>
      </c>
      <c r="T327" s="133">
        <f t="shared" ref="T327:T333" si="3">S327*H327</f>
        <v>0</v>
      </c>
      <c r="AR327" s="134" t="s">
        <v>174</v>
      </c>
      <c r="AT327" s="134" t="s">
        <v>290</v>
      </c>
      <c r="AU327" s="134" t="s">
        <v>82</v>
      </c>
      <c r="AY327" s="17" t="s">
        <v>124</v>
      </c>
      <c r="BE327" s="135">
        <f t="shared" ref="BE327:BE333" si="4">IF(N327="základní",J327,0)</f>
        <v>0</v>
      </c>
      <c r="BF327" s="135">
        <f t="shared" ref="BF327:BF333" si="5">IF(N327="snížená",J327,0)</f>
        <v>0</v>
      </c>
      <c r="BG327" s="135">
        <f t="shared" ref="BG327:BG333" si="6">IF(N327="zákl. přenesená",J327,0)</f>
        <v>0</v>
      </c>
      <c r="BH327" s="135">
        <f t="shared" ref="BH327:BH333" si="7">IF(N327="sníž. přenesená",J327,0)</f>
        <v>0</v>
      </c>
      <c r="BI327" s="135">
        <f t="shared" ref="BI327:BI333" si="8">IF(N327="nulová",J327,0)</f>
        <v>0</v>
      </c>
      <c r="BJ327" s="17" t="s">
        <v>80</v>
      </c>
      <c r="BK327" s="135">
        <f t="shared" ref="BK327:BK333" si="9">ROUND(I327*H327,2)</f>
        <v>0</v>
      </c>
      <c r="BL327" s="17" t="s">
        <v>131</v>
      </c>
      <c r="BM327" s="134" t="s">
        <v>478</v>
      </c>
    </row>
    <row r="328" spans="2:65" s="1" customFormat="1" ht="16.5" customHeight="1">
      <c r="B328" s="32"/>
      <c r="C328" s="161" t="s">
        <v>479</v>
      </c>
      <c r="D328" s="161" t="s">
        <v>290</v>
      </c>
      <c r="E328" s="162" t="s">
        <v>480</v>
      </c>
      <c r="F328" s="163" t="s">
        <v>481</v>
      </c>
      <c r="G328" s="164" t="s">
        <v>137</v>
      </c>
      <c r="H328" s="165">
        <v>12</v>
      </c>
      <c r="I328" s="166"/>
      <c r="J328" s="167">
        <f t="shared" si="0"/>
        <v>0</v>
      </c>
      <c r="K328" s="163" t="s">
        <v>477</v>
      </c>
      <c r="L328" s="168"/>
      <c r="M328" s="169" t="s">
        <v>19</v>
      </c>
      <c r="N328" s="170" t="s">
        <v>43</v>
      </c>
      <c r="P328" s="132">
        <f t="shared" si="1"/>
        <v>0</v>
      </c>
      <c r="Q328" s="132">
        <v>0.08</v>
      </c>
      <c r="R328" s="132">
        <f t="shared" si="2"/>
        <v>0.96</v>
      </c>
      <c r="S328" s="132">
        <v>0</v>
      </c>
      <c r="T328" s="133">
        <f t="shared" si="3"/>
        <v>0</v>
      </c>
      <c r="AR328" s="134" t="s">
        <v>174</v>
      </c>
      <c r="AT328" s="134" t="s">
        <v>290</v>
      </c>
      <c r="AU328" s="134" t="s">
        <v>82</v>
      </c>
      <c r="AY328" s="17" t="s">
        <v>124</v>
      </c>
      <c r="BE328" s="135">
        <f t="shared" si="4"/>
        <v>0</v>
      </c>
      <c r="BF328" s="135">
        <f t="shared" si="5"/>
        <v>0</v>
      </c>
      <c r="BG328" s="135">
        <f t="shared" si="6"/>
        <v>0</v>
      </c>
      <c r="BH328" s="135">
        <f t="shared" si="7"/>
        <v>0</v>
      </c>
      <c r="BI328" s="135">
        <f t="shared" si="8"/>
        <v>0</v>
      </c>
      <c r="BJ328" s="17" t="s">
        <v>80</v>
      </c>
      <c r="BK328" s="135">
        <f t="shared" si="9"/>
        <v>0</v>
      </c>
      <c r="BL328" s="17" t="s">
        <v>131</v>
      </c>
      <c r="BM328" s="134" t="s">
        <v>482</v>
      </c>
    </row>
    <row r="329" spans="2:65" s="1" customFormat="1" ht="16.5" customHeight="1">
      <c r="B329" s="32"/>
      <c r="C329" s="161" t="s">
        <v>483</v>
      </c>
      <c r="D329" s="161" t="s">
        <v>290</v>
      </c>
      <c r="E329" s="162" t="s">
        <v>484</v>
      </c>
      <c r="F329" s="163" t="s">
        <v>485</v>
      </c>
      <c r="G329" s="164" t="s">
        <v>137</v>
      </c>
      <c r="H329" s="165">
        <v>12</v>
      </c>
      <c r="I329" s="166"/>
      <c r="J329" s="167">
        <f t="shared" si="0"/>
        <v>0</v>
      </c>
      <c r="K329" s="163" t="s">
        <v>477</v>
      </c>
      <c r="L329" s="168"/>
      <c r="M329" s="169" t="s">
        <v>19</v>
      </c>
      <c r="N329" s="170" t="s">
        <v>43</v>
      </c>
      <c r="P329" s="132">
        <f t="shared" si="1"/>
        <v>0</v>
      </c>
      <c r="Q329" s="132">
        <v>0.04</v>
      </c>
      <c r="R329" s="132">
        <f t="shared" si="2"/>
        <v>0.48</v>
      </c>
      <c r="S329" s="132">
        <v>0</v>
      </c>
      <c r="T329" s="133">
        <f t="shared" si="3"/>
        <v>0</v>
      </c>
      <c r="AR329" s="134" t="s">
        <v>174</v>
      </c>
      <c r="AT329" s="134" t="s">
        <v>290</v>
      </c>
      <c r="AU329" s="134" t="s">
        <v>82</v>
      </c>
      <c r="AY329" s="17" t="s">
        <v>124</v>
      </c>
      <c r="BE329" s="135">
        <f t="shared" si="4"/>
        <v>0</v>
      </c>
      <c r="BF329" s="135">
        <f t="shared" si="5"/>
        <v>0</v>
      </c>
      <c r="BG329" s="135">
        <f t="shared" si="6"/>
        <v>0</v>
      </c>
      <c r="BH329" s="135">
        <f t="shared" si="7"/>
        <v>0</v>
      </c>
      <c r="BI329" s="135">
        <f t="shared" si="8"/>
        <v>0</v>
      </c>
      <c r="BJ329" s="17" t="s">
        <v>80</v>
      </c>
      <c r="BK329" s="135">
        <f t="shared" si="9"/>
        <v>0</v>
      </c>
      <c r="BL329" s="17" t="s">
        <v>131</v>
      </c>
      <c r="BM329" s="134" t="s">
        <v>486</v>
      </c>
    </row>
    <row r="330" spans="2:65" s="1" customFormat="1" ht="16.5" customHeight="1">
      <c r="B330" s="32"/>
      <c r="C330" s="161" t="s">
        <v>487</v>
      </c>
      <c r="D330" s="161" t="s">
        <v>290</v>
      </c>
      <c r="E330" s="162" t="s">
        <v>488</v>
      </c>
      <c r="F330" s="163" t="s">
        <v>489</v>
      </c>
      <c r="G330" s="164" t="s">
        <v>137</v>
      </c>
      <c r="H330" s="165">
        <v>12</v>
      </c>
      <c r="I330" s="166"/>
      <c r="J330" s="167">
        <f t="shared" si="0"/>
        <v>0</v>
      </c>
      <c r="K330" s="163" t="s">
        <v>477</v>
      </c>
      <c r="L330" s="168"/>
      <c r="M330" s="169" t="s">
        <v>19</v>
      </c>
      <c r="N330" s="170" t="s">
        <v>43</v>
      </c>
      <c r="P330" s="132">
        <f t="shared" si="1"/>
        <v>0</v>
      </c>
      <c r="Q330" s="132">
        <v>0.04</v>
      </c>
      <c r="R330" s="132">
        <f t="shared" si="2"/>
        <v>0.48</v>
      </c>
      <c r="S330" s="132">
        <v>0</v>
      </c>
      <c r="T330" s="133">
        <f t="shared" si="3"/>
        <v>0</v>
      </c>
      <c r="AR330" s="134" t="s">
        <v>174</v>
      </c>
      <c r="AT330" s="134" t="s">
        <v>290</v>
      </c>
      <c r="AU330" s="134" t="s">
        <v>82</v>
      </c>
      <c r="AY330" s="17" t="s">
        <v>124</v>
      </c>
      <c r="BE330" s="135">
        <f t="shared" si="4"/>
        <v>0</v>
      </c>
      <c r="BF330" s="135">
        <f t="shared" si="5"/>
        <v>0</v>
      </c>
      <c r="BG330" s="135">
        <f t="shared" si="6"/>
        <v>0</v>
      </c>
      <c r="BH330" s="135">
        <f t="shared" si="7"/>
        <v>0</v>
      </c>
      <c r="BI330" s="135">
        <f t="shared" si="8"/>
        <v>0</v>
      </c>
      <c r="BJ330" s="17" t="s">
        <v>80</v>
      </c>
      <c r="BK330" s="135">
        <f t="shared" si="9"/>
        <v>0</v>
      </c>
      <c r="BL330" s="17" t="s">
        <v>131</v>
      </c>
      <c r="BM330" s="134" t="s">
        <v>490</v>
      </c>
    </row>
    <row r="331" spans="2:65" s="1" customFormat="1" ht="16.5" customHeight="1">
      <c r="B331" s="32"/>
      <c r="C331" s="161" t="s">
        <v>491</v>
      </c>
      <c r="D331" s="161" t="s">
        <v>290</v>
      </c>
      <c r="E331" s="162" t="s">
        <v>492</v>
      </c>
      <c r="F331" s="163" t="s">
        <v>493</v>
      </c>
      <c r="G331" s="164" t="s">
        <v>137</v>
      </c>
      <c r="H331" s="165">
        <v>12</v>
      </c>
      <c r="I331" s="166"/>
      <c r="J331" s="167">
        <f t="shared" si="0"/>
        <v>0</v>
      </c>
      <c r="K331" s="163" t="s">
        <v>477</v>
      </c>
      <c r="L331" s="168"/>
      <c r="M331" s="169" t="s">
        <v>19</v>
      </c>
      <c r="N331" s="170" t="s">
        <v>43</v>
      </c>
      <c r="P331" s="132">
        <f t="shared" si="1"/>
        <v>0</v>
      </c>
      <c r="Q331" s="132">
        <v>6.0000000000000001E-3</v>
      </c>
      <c r="R331" s="132">
        <f t="shared" si="2"/>
        <v>7.2000000000000008E-2</v>
      </c>
      <c r="S331" s="132">
        <v>0</v>
      </c>
      <c r="T331" s="133">
        <f t="shared" si="3"/>
        <v>0</v>
      </c>
      <c r="AR331" s="134" t="s">
        <v>174</v>
      </c>
      <c r="AT331" s="134" t="s">
        <v>290</v>
      </c>
      <c r="AU331" s="134" t="s">
        <v>82</v>
      </c>
      <c r="AY331" s="17" t="s">
        <v>124</v>
      </c>
      <c r="BE331" s="135">
        <f t="shared" si="4"/>
        <v>0</v>
      </c>
      <c r="BF331" s="135">
        <f t="shared" si="5"/>
        <v>0</v>
      </c>
      <c r="BG331" s="135">
        <f t="shared" si="6"/>
        <v>0</v>
      </c>
      <c r="BH331" s="135">
        <f t="shared" si="7"/>
        <v>0</v>
      </c>
      <c r="BI331" s="135">
        <f t="shared" si="8"/>
        <v>0</v>
      </c>
      <c r="BJ331" s="17" t="s">
        <v>80</v>
      </c>
      <c r="BK331" s="135">
        <f t="shared" si="9"/>
        <v>0</v>
      </c>
      <c r="BL331" s="17" t="s">
        <v>131</v>
      </c>
      <c r="BM331" s="134" t="s">
        <v>494</v>
      </c>
    </row>
    <row r="332" spans="2:65" s="1" customFormat="1" ht="16.5" customHeight="1">
      <c r="B332" s="32"/>
      <c r="C332" s="161" t="s">
        <v>495</v>
      </c>
      <c r="D332" s="161" t="s">
        <v>290</v>
      </c>
      <c r="E332" s="162" t="s">
        <v>496</v>
      </c>
      <c r="F332" s="163" t="s">
        <v>497</v>
      </c>
      <c r="G332" s="164" t="s">
        <v>137</v>
      </c>
      <c r="H332" s="165">
        <v>12</v>
      </c>
      <c r="I332" s="166"/>
      <c r="J332" s="167">
        <f t="shared" si="0"/>
        <v>0</v>
      </c>
      <c r="K332" s="163" t="s">
        <v>477</v>
      </c>
      <c r="L332" s="168"/>
      <c r="M332" s="169" t="s">
        <v>19</v>
      </c>
      <c r="N332" s="170" t="s">
        <v>43</v>
      </c>
      <c r="P332" s="132">
        <f t="shared" si="1"/>
        <v>0</v>
      </c>
      <c r="Q332" s="132">
        <v>5.0599999999999999E-2</v>
      </c>
      <c r="R332" s="132">
        <f t="shared" si="2"/>
        <v>0.60719999999999996</v>
      </c>
      <c r="S332" s="132">
        <v>0</v>
      </c>
      <c r="T332" s="133">
        <f t="shared" si="3"/>
        <v>0</v>
      </c>
      <c r="AR332" s="134" t="s">
        <v>174</v>
      </c>
      <c r="AT332" s="134" t="s">
        <v>290</v>
      </c>
      <c r="AU332" s="134" t="s">
        <v>82</v>
      </c>
      <c r="AY332" s="17" t="s">
        <v>124</v>
      </c>
      <c r="BE332" s="135">
        <f t="shared" si="4"/>
        <v>0</v>
      </c>
      <c r="BF332" s="135">
        <f t="shared" si="5"/>
        <v>0</v>
      </c>
      <c r="BG332" s="135">
        <f t="shared" si="6"/>
        <v>0</v>
      </c>
      <c r="BH332" s="135">
        <f t="shared" si="7"/>
        <v>0</v>
      </c>
      <c r="BI332" s="135">
        <f t="shared" si="8"/>
        <v>0</v>
      </c>
      <c r="BJ332" s="17" t="s">
        <v>80</v>
      </c>
      <c r="BK332" s="135">
        <f t="shared" si="9"/>
        <v>0</v>
      </c>
      <c r="BL332" s="17" t="s">
        <v>131</v>
      </c>
      <c r="BM332" s="134" t="s">
        <v>498</v>
      </c>
    </row>
    <row r="333" spans="2:65" s="1" customFormat="1" ht="16.5" customHeight="1">
      <c r="B333" s="32"/>
      <c r="C333" s="123" t="s">
        <v>499</v>
      </c>
      <c r="D333" s="123" t="s">
        <v>126</v>
      </c>
      <c r="E333" s="124" t="s">
        <v>500</v>
      </c>
      <c r="F333" s="125" t="s">
        <v>501</v>
      </c>
      <c r="G333" s="126" t="s">
        <v>204</v>
      </c>
      <c r="H333" s="127">
        <v>20</v>
      </c>
      <c r="I333" s="128"/>
      <c r="J333" s="129">
        <f t="shared" si="0"/>
        <v>0</v>
      </c>
      <c r="K333" s="125" t="s">
        <v>130</v>
      </c>
      <c r="L333" s="32"/>
      <c r="M333" s="130" t="s">
        <v>19</v>
      </c>
      <c r="N333" s="131" t="s">
        <v>43</v>
      </c>
      <c r="P333" s="132">
        <f t="shared" si="1"/>
        <v>0</v>
      </c>
      <c r="Q333" s="132">
        <v>9.0000000000000006E-5</v>
      </c>
      <c r="R333" s="132">
        <f t="shared" si="2"/>
        <v>1.8000000000000002E-3</v>
      </c>
      <c r="S333" s="132">
        <v>0</v>
      </c>
      <c r="T333" s="133">
        <f t="shared" si="3"/>
        <v>0</v>
      </c>
      <c r="AR333" s="134" t="s">
        <v>131</v>
      </c>
      <c r="AT333" s="134" t="s">
        <v>126</v>
      </c>
      <c r="AU333" s="134" t="s">
        <v>82</v>
      </c>
      <c r="AY333" s="17" t="s">
        <v>124</v>
      </c>
      <c r="BE333" s="135">
        <f t="shared" si="4"/>
        <v>0</v>
      </c>
      <c r="BF333" s="135">
        <f t="shared" si="5"/>
        <v>0</v>
      </c>
      <c r="BG333" s="135">
        <f t="shared" si="6"/>
        <v>0</v>
      </c>
      <c r="BH333" s="135">
        <f t="shared" si="7"/>
        <v>0</v>
      </c>
      <c r="BI333" s="135">
        <f t="shared" si="8"/>
        <v>0</v>
      </c>
      <c r="BJ333" s="17" t="s">
        <v>80</v>
      </c>
      <c r="BK333" s="135">
        <f t="shared" si="9"/>
        <v>0</v>
      </c>
      <c r="BL333" s="17" t="s">
        <v>131</v>
      </c>
      <c r="BM333" s="134" t="s">
        <v>502</v>
      </c>
    </row>
    <row r="334" spans="2:65" s="1" customFormat="1" ht="11.25">
      <c r="B334" s="32"/>
      <c r="D334" s="136" t="s">
        <v>133</v>
      </c>
      <c r="F334" s="137" t="s">
        <v>503</v>
      </c>
      <c r="I334" s="138"/>
      <c r="L334" s="32"/>
      <c r="M334" s="139"/>
      <c r="T334" s="53"/>
      <c r="AT334" s="17" t="s">
        <v>133</v>
      </c>
      <c r="AU334" s="17" t="s">
        <v>82</v>
      </c>
    </row>
    <row r="335" spans="2:65" s="11" customFormat="1" ht="22.9" customHeight="1">
      <c r="B335" s="111"/>
      <c r="D335" s="112" t="s">
        <v>71</v>
      </c>
      <c r="E335" s="121" t="s">
        <v>179</v>
      </c>
      <c r="F335" s="121" t="s">
        <v>504</v>
      </c>
      <c r="I335" s="114"/>
      <c r="J335" s="122">
        <f>BK335</f>
        <v>0</v>
      </c>
      <c r="L335" s="111"/>
      <c r="M335" s="116"/>
      <c r="P335" s="117">
        <f>SUM(P336:P409)</f>
        <v>0</v>
      </c>
      <c r="R335" s="117">
        <f>SUM(R336:R409)</f>
        <v>277.37499620000006</v>
      </c>
      <c r="T335" s="118">
        <f>SUM(T336:T409)</f>
        <v>36.164000000000001</v>
      </c>
      <c r="AR335" s="112" t="s">
        <v>80</v>
      </c>
      <c r="AT335" s="119" t="s">
        <v>71</v>
      </c>
      <c r="AU335" s="119" t="s">
        <v>80</v>
      </c>
      <c r="AY335" s="112" t="s">
        <v>124</v>
      </c>
      <c r="BK335" s="120">
        <f>SUM(BK336:BK409)</f>
        <v>0</v>
      </c>
    </row>
    <row r="336" spans="2:65" s="1" customFormat="1" ht="16.5" customHeight="1">
      <c r="B336" s="32"/>
      <c r="C336" s="123" t="s">
        <v>505</v>
      </c>
      <c r="D336" s="123" t="s">
        <v>126</v>
      </c>
      <c r="E336" s="124" t="s">
        <v>506</v>
      </c>
      <c r="F336" s="125" t="s">
        <v>507</v>
      </c>
      <c r="G336" s="126" t="s">
        <v>137</v>
      </c>
      <c r="H336" s="127">
        <v>12</v>
      </c>
      <c r="I336" s="128"/>
      <c r="J336" s="129">
        <f>ROUND(I336*H336,2)</f>
        <v>0</v>
      </c>
      <c r="K336" s="125" t="s">
        <v>19</v>
      </c>
      <c r="L336" s="32"/>
      <c r="M336" s="130" t="s">
        <v>19</v>
      </c>
      <c r="N336" s="131" t="s">
        <v>43</v>
      </c>
      <c r="P336" s="132">
        <f>O336*H336</f>
        <v>0</v>
      </c>
      <c r="Q336" s="132">
        <v>0</v>
      </c>
      <c r="R336" s="132">
        <f>Q336*H336</f>
        <v>0</v>
      </c>
      <c r="S336" s="132">
        <v>3</v>
      </c>
      <c r="T336" s="133">
        <f>S336*H336</f>
        <v>36</v>
      </c>
      <c r="AR336" s="134" t="s">
        <v>131</v>
      </c>
      <c r="AT336" s="134" t="s">
        <v>126</v>
      </c>
      <c r="AU336" s="134" t="s">
        <v>82</v>
      </c>
      <c r="AY336" s="17" t="s">
        <v>124</v>
      </c>
      <c r="BE336" s="135">
        <f>IF(N336="základní",J336,0)</f>
        <v>0</v>
      </c>
      <c r="BF336" s="135">
        <f>IF(N336="snížená",J336,0)</f>
        <v>0</v>
      </c>
      <c r="BG336" s="135">
        <f>IF(N336="zákl. přenesená",J336,0)</f>
        <v>0</v>
      </c>
      <c r="BH336" s="135">
        <f>IF(N336="sníž. přenesená",J336,0)</f>
        <v>0</v>
      </c>
      <c r="BI336" s="135">
        <f>IF(N336="nulová",J336,0)</f>
        <v>0</v>
      </c>
      <c r="BJ336" s="17" t="s">
        <v>80</v>
      </c>
      <c r="BK336" s="135">
        <f>ROUND(I336*H336,2)</f>
        <v>0</v>
      </c>
      <c r="BL336" s="17" t="s">
        <v>131</v>
      </c>
      <c r="BM336" s="134" t="s">
        <v>508</v>
      </c>
    </row>
    <row r="337" spans="2:65" s="1" customFormat="1" ht="16.5" customHeight="1">
      <c r="B337" s="32"/>
      <c r="C337" s="123" t="s">
        <v>509</v>
      </c>
      <c r="D337" s="123" t="s">
        <v>126</v>
      </c>
      <c r="E337" s="124" t="s">
        <v>510</v>
      </c>
      <c r="F337" s="125" t="s">
        <v>511</v>
      </c>
      <c r="G337" s="126" t="s">
        <v>137</v>
      </c>
      <c r="H337" s="127">
        <v>28</v>
      </c>
      <c r="I337" s="128"/>
      <c r="J337" s="129">
        <f>ROUND(I337*H337,2)</f>
        <v>0</v>
      </c>
      <c r="K337" s="125" t="s">
        <v>19</v>
      </c>
      <c r="L337" s="32"/>
      <c r="M337" s="130" t="s">
        <v>19</v>
      </c>
      <c r="N337" s="131" t="s">
        <v>43</v>
      </c>
      <c r="P337" s="132">
        <f>O337*H337</f>
        <v>0</v>
      </c>
      <c r="Q337" s="132">
        <v>0</v>
      </c>
      <c r="R337" s="132">
        <f>Q337*H337</f>
        <v>0</v>
      </c>
      <c r="S337" s="132">
        <v>0</v>
      </c>
      <c r="T337" s="133">
        <f>S337*H337</f>
        <v>0</v>
      </c>
      <c r="AR337" s="134" t="s">
        <v>131</v>
      </c>
      <c r="AT337" s="134" t="s">
        <v>126</v>
      </c>
      <c r="AU337" s="134" t="s">
        <v>82</v>
      </c>
      <c r="AY337" s="17" t="s">
        <v>124</v>
      </c>
      <c r="BE337" s="135">
        <f>IF(N337="základní",J337,0)</f>
        <v>0</v>
      </c>
      <c r="BF337" s="135">
        <f>IF(N337="snížená",J337,0)</f>
        <v>0</v>
      </c>
      <c r="BG337" s="135">
        <f>IF(N337="zákl. přenesená",J337,0)</f>
        <v>0</v>
      </c>
      <c r="BH337" s="135">
        <f>IF(N337="sníž. přenesená",J337,0)</f>
        <v>0</v>
      </c>
      <c r="BI337" s="135">
        <f>IF(N337="nulová",J337,0)</f>
        <v>0</v>
      </c>
      <c r="BJ337" s="17" t="s">
        <v>80</v>
      </c>
      <c r="BK337" s="135">
        <f>ROUND(I337*H337,2)</f>
        <v>0</v>
      </c>
      <c r="BL337" s="17" t="s">
        <v>131</v>
      </c>
      <c r="BM337" s="134" t="s">
        <v>512</v>
      </c>
    </row>
    <row r="338" spans="2:65" s="1" customFormat="1" ht="16.5" customHeight="1">
      <c r="B338" s="32"/>
      <c r="C338" s="123" t="s">
        <v>513</v>
      </c>
      <c r="D338" s="123" t="s">
        <v>126</v>
      </c>
      <c r="E338" s="124" t="s">
        <v>514</v>
      </c>
      <c r="F338" s="125" t="s">
        <v>515</v>
      </c>
      <c r="G338" s="126" t="s">
        <v>137</v>
      </c>
      <c r="H338" s="127">
        <v>13</v>
      </c>
      <c r="I338" s="128"/>
      <c r="J338" s="129">
        <f>ROUND(I338*H338,2)</f>
        <v>0</v>
      </c>
      <c r="K338" s="125" t="s">
        <v>130</v>
      </c>
      <c r="L338" s="32"/>
      <c r="M338" s="130" t="s">
        <v>19</v>
      </c>
      <c r="N338" s="131" t="s">
        <v>43</v>
      </c>
      <c r="P338" s="132">
        <f>O338*H338</f>
        <v>0</v>
      </c>
      <c r="Q338" s="132">
        <v>6.9999999999999999E-4</v>
      </c>
      <c r="R338" s="132">
        <f>Q338*H338</f>
        <v>9.1000000000000004E-3</v>
      </c>
      <c r="S338" s="132">
        <v>0</v>
      </c>
      <c r="T338" s="133">
        <f>S338*H338</f>
        <v>0</v>
      </c>
      <c r="AR338" s="134" t="s">
        <v>131</v>
      </c>
      <c r="AT338" s="134" t="s">
        <v>126</v>
      </c>
      <c r="AU338" s="134" t="s">
        <v>82</v>
      </c>
      <c r="AY338" s="17" t="s">
        <v>124</v>
      </c>
      <c r="BE338" s="135">
        <f>IF(N338="základní",J338,0)</f>
        <v>0</v>
      </c>
      <c r="BF338" s="135">
        <f>IF(N338="snížená",J338,0)</f>
        <v>0</v>
      </c>
      <c r="BG338" s="135">
        <f>IF(N338="zákl. přenesená",J338,0)</f>
        <v>0</v>
      </c>
      <c r="BH338" s="135">
        <f>IF(N338="sníž. přenesená",J338,0)</f>
        <v>0</v>
      </c>
      <c r="BI338" s="135">
        <f>IF(N338="nulová",J338,0)</f>
        <v>0</v>
      </c>
      <c r="BJ338" s="17" t="s">
        <v>80</v>
      </c>
      <c r="BK338" s="135">
        <f>ROUND(I338*H338,2)</f>
        <v>0</v>
      </c>
      <c r="BL338" s="17" t="s">
        <v>131</v>
      </c>
      <c r="BM338" s="134" t="s">
        <v>516</v>
      </c>
    </row>
    <row r="339" spans="2:65" s="1" customFormat="1" ht="11.25">
      <c r="B339" s="32"/>
      <c r="D339" s="136" t="s">
        <v>133</v>
      </c>
      <c r="F339" s="137" t="s">
        <v>517</v>
      </c>
      <c r="I339" s="138"/>
      <c r="L339" s="32"/>
      <c r="M339" s="139"/>
      <c r="T339" s="53"/>
      <c r="AT339" s="17" t="s">
        <v>133</v>
      </c>
      <c r="AU339" s="17" t="s">
        <v>82</v>
      </c>
    </row>
    <row r="340" spans="2:65" s="1" customFormat="1" ht="16.5" customHeight="1">
      <c r="B340" s="32"/>
      <c r="C340" s="161" t="s">
        <v>518</v>
      </c>
      <c r="D340" s="161" t="s">
        <v>290</v>
      </c>
      <c r="E340" s="162" t="s">
        <v>519</v>
      </c>
      <c r="F340" s="163" t="s">
        <v>520</v>
      </c>
      <c r="G340" s="164" t="s">
        <v>137</v>
      </c>
      <c r="H340" s="165">
        <v>5</v>
      </c>
      <c r="I340" s="166"/>
      <c r="J340" s="167">
        <f t="shared" ref="J340:J345" si="10">ROUND(I340*H340,2)</f>
        <v>0</v>
      </c>
      <c r="K340" s="163" t="s">
        <v>130</v>
      </c>
      <c r="L340" s="168"/>
      <c r="M340" s="169" t="s">
        <v>19</v>
      </c>
      <c r="N340" s="170" t="s">
        <v>43</v>
      </c>
      <c r="P340" s="132">
        <f t="shared" ref="P340:P345" si="11">O340*H340</f>
        <v>0</v>
      </c>
      <c r="Q340" s="132">
        <v>1.0999999999999999E-2</v>
      </c>
      <c r="R340" s="132">
        <f t="shared" ref="R340:R345" si="12">Q340*H340</f>
        <v>5.4999999999999993E-2</v>
      </c>
      <c r="S340" s="132">
        <v>0</v>
      </c>
      <c r="T340" s="133">
        <f t="shared" ref="T340:T345" si="13">S340*H340</f>
        <v>0</v>
      </c>
      <c r="AR340" s="134" t="s">
        <v>174</v>
      </c>
      <c r="AT340" s="134" t="s">
        <v>290</v>
      </c>
      <c r="AU340" s="134" t="s">
        <v>82</v>
      </c>
      <c r="AY340" s="17" t="s">
        <v>124</v>
      </c>
      <c r="BE340" s="135">
        <f t="shared" ref="BE340:BE345" si="14">IF(N340="základní",J340,0)</f>
        <v>0</v>
      </c>
      <c r="BF340" s="135">
        <f t="shared" ref="BF340:BF345" si="15">IF(N340="snížená",J340,0)</f>
        <v>0</v>
      </c>
      <c r="BG340" s="135">
        <f t="shared" ref="BG340:BG345" si="16">IF(N340="zákl. přenesená",J340,0)</f>
        <v>0</v>
      </c>
      <c r="BH340" s="135">
        <f t="shared" ref="BH340:BH345" si="17">IF(N340="sníž. přenesená",J340,0)</f>
        <v>0</v>
      </c>
      <c r="BI340" s="135">
        <f t="shared" ref="BI340:BI345" si="18">IF(N340="nulová",J340,0)</f>
        <v>0</v>
      </c>
      <c r="BJ340" s="17" t="s">
        <v>80</v>
      </c>
      <c r="BK340" s="135">
        <f t="shared" ref="BK340:BK345" si="19">ROUND(I340*H340,2)</f>
        <v>0</v>
      </c>
      <c r="BL340" s="17" t="s">
        <v>131</v>
      </c>
      <c r="BM340" s="134" t="s">
        <v>521</v>
      </c>
    </row>
    <row r="341" spans="2:65" s="1" customFormat="1" ht="16.5" customHeight="1">
      <c r="B341" s="32"/>
      <c r="C341" s="161" t="s">
        <v>522</v>
      </c>
      <c r="D341" s="161" t="s">
        <v>290</v>
      </c>
      <c r="E341" s="162" t="s">
        <v>523</v>
      </c>
      <c r="F341" s="163" t="s">
        <v>524</v>
      </c>
      <c r="G341" s="164" t="s">
        <v>137</v>
      </c>
      <c r="H341" s="165">
        <v>1</v>
      </c>
      <c r="I341" s="166"/>
      <c r="J341" s="167">
        <f t="shared" si="10"/>
        <v>0</v>
      </c>
      <c r="K341" s="163" t="s">
        <v>130</v>
      </c>
      <c r="L341" s="168"/>
      <c r="M341" s="169" t="s">
        <v>19</v>
      </c>
      <c r="N341" s="170" t="s">
        <v>43</v>
      </c>
      <c r="P341" s="132">
        <f t="shared" si="11"/>
        <v>0</v>
      </c>
      <c r="Q341" s="132">
        <v>5.0000000000000001E-3</v>
      </c>
      <c r="R341" s="132">
        <f t="shared" si="12"/>
        <v>5.0000000000000001E-3</v>
      </c>
      <c r="S341" s="132">
        <v>0</v>
      </c>
      <c r="T341" s="133">
        <f t="shared" si="13"/>
        <v>0</v>
      </c>
      <c r="AR341" s="134" t="s">
        <v>174</v>
      </c>
      <c r="AT341" s="134" t="s">
        <v>290</v>
      </c>
      <c r="AU341" s="134" t="s">
        <v>82</v>
      </c>
      <c r="AY341" s="17" t="s">
        <v>124</v>
      </c>
      <c r="BE341" s="135">
        <f t="shared" si="14"/>
        <v>0</v>
      </c>
      <c r="BF341" s="135">
        <f t="shared" si="15"/>
        <v>0</v>
      </c>
      <c r="BG341" s="135">
        <f t="shared" si="16"/>
        <v>0</v>
      </c>
      <c r="BH341" s="135">
        <f t="shared" si="17"/>
        <v>0</v>
      </c>
      <c r="BI341" s="135">
        <f t="shared" si="18"/>
        <v>0</v>
      </c>
      <c r="BJ341" s="17" t="s">
        <v>80</v>
      </c>
      <c r="BK341" s="135">
        <f t="shared" si="19"/>
        <v>0</v>
      </c>
      <c r="BL341" s="17" t="s">
        <v>131</v>
      </c>
      <c r="BM341" s="134" t="s">
        <v>525</v>
      </c>
    </row>
    <row r="342" spans="2:65" s="1" customFormat="1" ht="16.5" customHeight="1">
      <c r="B342" s="32"/>
      <c r="C342" s="161" t="s">
        <v>526</v>
      </c>
      <c r="D342" s="161" t="s">
        <v>290</v>
      </c>
      <c r="E342" s="162" t="s">
        <v>527</v>
      </c>
      <c r="F342" s="163" t="s">
        <v>528</v>
      </c>
      <c r="G342" s="164" t="s">
        <v>137</v>
      </c>
      <c r="H342" s="165">
        <v>1</v>
      </c>
      <c r="I342" s="166"/>
      <c r="J342" s="167">
        <f t="shared" si="10"/>
        <v>0</v>
      </c>
      <c r="K342" s="163" t="s">
        <v>130</v>
      </c>
      <c r="L342" s="168"/>
      <c r="M342" s="169" t="s">
        <v>19</v>
      </c>
      <c r="N342" s="170" t="s">
        <v>43</v>
      </c>
      <c r="P342" s="132">
        <f t="shared" si="11"/>
        <v>0</v>
      </c>
      <c r="Q342" s="132">
        <v>5.0000000000000001E-3</v>
      </c>
      <c r="R342" s="132">
        <f t="shared" si="12"/>
        <v>5.0000000000000001E-3</v>
      </c>
      <c r="S342" s="132">
        <v>0</v>
      </c>
      <c r="T342" s="133">
        <f t="shared" si="13"/>
        <v>0</v>
      </c>
      <c r="AR342" s="134" t="s">
        <v>174</v>
      </c>
      <c r="AT342" s="134" t="s">
        <v>290</v>
      </c>
      <c r="AU342" s="134" t="s">
        <v>82</v>
      </c>
      <c r="AY342" s="17" t="s">
        <v>124</v>
      </c>
      <c r="BE342" s="135">
        <f t="shared" si="14"/>
        <v>0</v>
      </c>
      <c r="BF342" s="135">
        <f t="shared" si="15"/>
        <v>0</v>
      </c>
      <c r="BG342" s="135">
        <f t="shared" si="16"/>
        <v>0</v>
      </c>
      <c r="BH342" s="135">
        <f t="shared" si="17"/>
        <v>0</v>
      </c>
      <c r="BI342" s="135">
        <f t="shared" si="18"/>
        <v>0</v>
      </c>
      <c r="BJ342" s="17" t="s">
        <v>80</v>
      </c>
      <c r="BK342" s="135">
        <f t="shared" si="19"/>
        <v>0</v>
      </c>
      <c r="BL342" s="17" t="s">
        <v>131</v>
      </c>
      <c r="BM342" s="134" t="s">
        <v>529</v>
      </c>
    </row>
    <row r="343" spans="2:65" s="1" customFormat="1" ht="16.5" customHeight="1">
      <c r="B343" s="32"/>
      <c r="C343" s="161" t="s">
        <v>530</v>
      </c>
      <c r="D343" s="161" t="s">
        <v>290</v>
      </c>
      <c r="E343" s="162" t="s">
        <v>531</v>
      </c>
      <c r="F343" s="163" t="s">
        <v>532</v>
      </c>
      <c r="G343" s="164" t="s">
        <v>137</v>
      </c>
      <c r="H343" s="165">
        <v>3</v>
      </c>
      <c r="I343" s="166"/>
      <c r="J343" s="167">
        <f t="shared" si="10"/>
        <v>0</v>
      </c>
      <c r="K343" s="163" t="s">
        <v>130</v>
      </c>
      <c r="L343" s="168"/>
      <c r="M343" s="169" t="s">
        <v>19</v>
      </c>
      <c r="N343" s="170" t="s">
        <v>43</v>
      </c>
      <c r="P343" s="132">
        <f t="shared" si="11"/>
        <v>0</v>
      </c>
      <c r="Q343" s="132">
        <v>3.5000000000000001E-3</v>
      </c>
      <c r="R343" s="132">
        <f t="shared" si="12"/>
        <v>1.0500000000000001E-2</v>
      </c>
      <c r="S343" s="132">
        <v>0</v>
      </c>
      <c r="T343" s="133">
        <f t="shared" si="13"/>
        <v>0</v>
      </c>
      <c r="AR343" s="134" t="s">
        <v>174</v>
      </c>
      <c r="AT343" s="134" t="s">
        <v>290</v>
      </c>
      <c r="AU343" s="134" t="s">
        <v>82</v>
      </c>
      <c r="AY343" s="17" t="s">
        <v>124</v>
      </c>
      <c r="BE343" s="135">
        <f t="shared" si="14"/>
        <v>0</v>
      </c>
      <c r="BF343" s="135">
        <f t="shared" si="15"/>
        <v>0</v>
      </c>
      <c r="BG343" s="135">
        <f t="shared" si="16"/>
        <v>0</v>
      </c>
      <c r="BH343" s="135">
        <f t="shared" si="17"/>
        <v>0</v>
      </c>
      <c r="BI343" s="135">
        <f t="shared" si="18"/>
        <v>0</v>
      </c>
      <c r="BJ343" s="17" t="s">
        <v>80</v>
      </c>
      <c r="BK343" s="135">
        <f t="shared" si="19"/>
        <v>0</v>
      </c>
      <c r="BL343" s="17" t="s">
        <v>131</v>
      </c>
      <c r="BM343" s="134" t="s">
        <v>533</v>
      </c>
    </row>
    <row r="344" spans="2:65" s="1" customFormat="1" ht="16.5" customHeight="1">
      <c r="B344" s="32"/>
      <c r="C344" s="161" t="s">
        <v>534</v>
      </c>
      <c r="D344" s="161" t="s">
        <v>290</v>
      </c>
      <c r="E344" s="162" t="s">
        <v>535</v>
      </c>
      <c r="F344" s="163" t="s">
        <v>536</v>
      </c>
      <c r="G344" s="164" t="s">
        <v>137</v>
      </c>
      <c r="H344" s="165">
        <v>3</v>
      </c>
      <c r="I344" s="166"/>
      <c r="J344" s="167">
        <f t="shared" si="10"/>
        <v>0</v>
      </c>
      <c r="K344" s="163" t="s">
        <v>130</v>
      </c>
      <c r="L344" s="168"/>
      <c r="M344" s="169" t="s">
        <v>19</v>
      </c>
      <c r="N344" s="170" t="s">
        <v>43</v>
      </c>
      <c r="P344" s="132">
        <f t="shared" si="11"/>
        <v>0</v>
      </c>
      <c r="Q344" s="132">
        <v>2.5000000000000001E-3</v>
      </c>
      <c r="R344" s="132">
        <f t="shared" si="12"/>
        <v>7.4999999999999997E-3</v>
      </c>
      <c r="S344" s="132">
        <v>0</v>
      </c>
      <c r="T344" s="133">
        <f t="shared" si="13"/>
        <v>0</v>
      </c>
      <c r="AR344" s="134" t="s">
        <v>174</v>
      </c>
      <c r="AT344" s="134" t="s">
        <v>290</v>
      </c>
      <c r="AU344" s="134" t="s">
        <v>82</v>
      </c>
      <c r="AY344" s="17" t="s">
        <v>124</v>
      </c>
      <c r="BE344" s="135">
        <f t="shared" si="14"/>
        <v>0</v>
      </c>
      <c r="BF344" s="135">
        <f t="shared" si="15"/>
        <v>0</v>
      </c>
      <c r="BG344" s="135">
        <f t="shared" si="16"/>
        <v>0</v>
      </c>
      <c r="BH344" s="135">
        <f t="shared" si="17"/>
        <v>0</v>
      </c>
      <c r="BI344" s="135">
        <f t="shared" si="18"/>
        <v>0</v>
      </c>
      <c r="BJ344" s="17" t="s">
        <v>80</v>
      </c>
      <c r="BK344" s="135">
        <f t="shared" si="19"/>
        <v>0</v>
      </c>
      <c r="BL344" s="17" t="s">
        <v>131</v>
      </c>
      <c r="BM344" s="134" t="s">
        <v>537</v>
      </c>
    </row>
    <row r="345" spans="2:65" s="1" customFormat="1" ht="16.5" customHeight="1">
      <c r="B345" s="32"/>
      <c r="C345" s="123" t="s">
        <v>538</v>
      </c>
      <c r="D345" s="123" t="s">
        <v>126</v>
      </c>
      <c r="E345" s="124" t="s">
        <v>539</v>
      </c>
      <c r="F345" s="125" t="s">
        <v>540</v>
      </c>
      <c r="G345" s="126" t="s">
        <v>137</v>
      </c>
      <c r="H345" s="127">
        <v>13</v>
      </c>
      <c r="I345" s="128"/>
      <c r="J345" s="129">
        <f t="shared" si="10"/>
        <v>0</v>
      </c>
      <c r="K345" s="125" t="s">
        <v>130</v>
      </c>
      <c r="L345" s="32"/>
      <c r="M345" s="130" t="s">
        <v>19</v>
      </c>
      <c r="N345" s="131" t="s">
        <v>43</v>
      </c>
      <c r="P345" s="132">
        <f t="shared" si="11"/>
        <v>0</v>
      </c>
      <c r="Q345" s="132">
        <v>0.10940999999999999</v>
      </c>
      <c r="R345" s="132">
        <f t="shared" si="12"/>
        <v>1.4223299999999999</v>
      </c>
      <c r="S345" s="132">
        <v>0</v>
      </c>
      <c r="T345" s="133">
        <f t="shared" si="13"/>
        <v>0</v>
      </c>
      <c r="AR345" s="134" t="s">
        <v>131</v>
      </c>
      <c r="AT345" s="134" t="s">
        <v>126</v>
      </c>
      <c r="AU345" s="134" t="s">
        <v>82</v>
      </c>
      <c r="AY345" s="17" t="s">
        <v>124</v>
      </c>
      <c r="BE345" s="135">
        <f t="shared" si="14"/>
        <v>0</v>
      </c>
      <c r="BF345" s="135">
        <f t="shared" si="15"/>
        <v>0</v>
      </c>
      <c r="BG345" s="135">
        <f t="shared" si="16"/>
        <v>0</v>
      </c>
      <c r="BH345" s="135">
        <f t="shared" si="17"/>
        <v>0</v>
      </c>
      <c r="BI345" s="135">
        <f t="shared" si="18"/>
        <v>0</v>
      </c>
      <c r="BJ345" s="17" t="s">
        <v>80</v>
      </c>
      <c r="BK345" s="135">
        <f t="shared" si="19"/>
        <v>0</v>
      </c>
      <c r="BL345" s="17" t="s">
        <v>131</v>
      </c>
      <c r="BM345" s="134" t="s">
        <v>541</v>
      </c>
    </row>
    <row r="346" spans="2:65" s="1" customFormat="1" ht="11.25">
      <c r="B346" s="32"/>
      <c r="D346" s="136" t="s">
        <v>133</v>
      </c>
      <c r="F346" s="137" t="s">
        <v>542</v>
      </c>
      <c r="I346" s="138"/>
      <c r="L346" s="32"/>
      <c r="M346" s="139"/>
      <c r="T346" s="53"/>
      <c r="AT346" s="17" t="s">
        <v>133</v>
      </c>
      <c r="AU346" s="17" t="s">
        <v>82</v>
      </c>
    </row>
    <row r="347" spans="2:65" s="1" customFormat="1" ht="16.5" customHeight="1">
      <c r="B347" s="32"/>
      <c r="C347" s="161" t="s">
        <v>543</v>
      </c>
      <c r="D347" s="161" t="s">
        <v>290</v>
      </c>
      <c r="E347" s="162" t="s">
        <v>544</v>
      </c>
      <c r="F347" s="163" t="s">
        <v>545</v>
      </c>
      <c r="G347" s="164" t="s">
        <v>137</v>
      </c>
      <c r="H347" s="165">
        <v>13</v>
      </c>
      <c r="I347" s="166"/>
      <c r="J347" s="167">
        <f>ROUND(I347*H347,2)</f>
        <v>0</v>
      </c>
      <c r="K347" s="163" t="s">
        <v>130</v>
      </c>
      <c r="L347" s="168"/>
      <c r="M347" s="169" t="s">
        <v>19</v>
      </c>
      <c r="N347" s="170" t="s">
        <v>43</v>
      </c>
      <c r="P347" s="132">
        <f>O347*H347</f>
        <v>0</v>
      </c>
      <c r="Q347" s="132">
        <v>6.1000000000000004E-3</v>
      </c>
      <c r="R347" s="132">
        <f>Q347*H347</f>
        <v>7.9300000000000009E-2</v>
      </c>
      <c r="S347" s="132">
        <v>0</v>
      </c>
      <c r="T347" s="133">
        <f>S347*H347</f>
        <v>0</v>
      </c>
      <c r="AR347" s="134" t="s">
        <v>174</v>
      </c>
      <c r="AT347" s="134" t="s">
        <v>290</v>
      </c>
      <c r="AU347" s="134" t="s">
        <v>82</v>
      </c>
      <c r="AY347" s="17" t="s">
        <v>124</v>
      </c>
      <c r="BE347" s="135">
        <f>IF(N347="základní",J347,0)</f>
        <v>0</v>
      </c>
      <c r="BF347" s="135">
        <f>IF(N347="snížená",J347,0)</f>
        <v>0</v>
      </c>
      <c r="BG347" s="135">
        <f>IF(N347="zákl. přenesená",J347,0)</f>
        <v>0</v>
      </c>
      <c r="BH347" s="135">
        <f>IF(N347="sníž. přenesená",J347,0)</f>
        <v>0</v>
      </c>
      <c r="BI347" s="135">
        <f>IF(N347="nulová",J347,0)</f>
        <v>0</v>
      </c>
      <c r="BJ347" s="17" t="s">
        <v>80</v>
      </c>
      <c r="BK347" s="135">
        <f>ROUND(I347*H347,2)</f>
        <v>0</v>
      </c>
      <c r="BL347" s="17" t="s">
        <v>131</v>
      </c>
      <c r="BM347" s="134" t="s">
        <v>546</v>
      </c>
    </row>
    <row r="348" spans="2:65" s="1" customFormat="1" ht="21.75" customHeight="1">
      <c r="B348" s="32"/>
      <c r="C348" s="123" t="s">
        <v>547</v>
      </c>
      <c r="D348" s="123" t="s">
        <v>126</v>
      </c>
      <c r="E348" s="124" t="s">
        <v>548</v>
      </c>
      <c r="F348" s="125" t="s">
        <v>549</v>
      </c>
      <c r="G348" s="126" t="s">
        <v>204</v>
      </c>
      <c r="H348" s="127">
        <v>10.5</v>
      </c>
      <c r="I348" s="128"/>
      <c r="J348" s="129">
        <f>ROUND(I348*H348,2)</f>
        <v>0</v>
      </c>
      <c r="K348" s="125" t="s">
        <v>130</v>
      </c>
      <c r="L348" s="32"/>
      <c r="M348" s="130" t="s">
        <v>19</v>
      </c>
      <c r="N348" s="131" t="s">
        <v>43</v>
      </c>
      <c r="P348" s="132">
        <f>O348*H348</f>
        <v>0</v>
      </c>
      <c r="Q348" s="132">
        <v>3.3E-4</v>
      </c>
      <c r="R348" s="132">
        <f>Q348*H348</f>
        <v>3.4650000000000002E-3</v>
      </c>
      <c r="S348" s="132">
        <v>0</v>
      </c>
      <c r="T348" s="133">
        <f>S348*H348</f>
        <v>0</v>
      </c>
      <c r="AR348" s="134" t="s">
        <v>131</v>
      </c>
      <c r="AT348" s="134" t="s">
        <v>126</v>
      </c>
      <c r="AU348" s="134" t="s">
        <v>82</v>
      </c>
      <c r="AY348" s="17" t="s">
        <v>124</v>
      </c>
      <c r="BE348" s="135">
        <f>IF(N348="základní",J348,0)</f>
        <v>0</v>
      </c>
      <c r="BF348" s="135">
        <f>IF(N348="snížená",J348,0)</f>
        <v>0</v>
      </c>
      <c r="BG348" s="135">
        <f>IF(N348="zákl. přenesená",J348,0)</f>
        <v>0</v>
      </c>
      <c r="BH348" s="135">
        <f>IF(N348="sníž. přenesená",J348,0)</f>
        <v>0</v>
      </c>
      <c r="BI348" s="135">
        <f>IF(N348="nulová",J348,0)</f>
        <v>0</v>
      </c>
      <c r="BJ348" s="17" t="s">
        <v>80</v>
      </c>
      <c r="BK348" s="135">
        <f>ROUND(I348*H348,2)</f>
        <v>0</v>
      </c>
      <c r="BL348" s="17" t="s">
        <v>131</v>
      </c>
      <c r="BM348" s="134" t="s">
        <v>550</v>
      </c>
    </row>
    <row r="349" spans="2:65" s="1" customFormat="1" ht="11.25">
      <c r="B349" s="32"/>
      <c r="D349" s="136" t="s">
        <v>133</v>
      </c>
      <c r="F349" s="137" t="s">
        <v>551</v>
      </c>
      <c r="I349" s="138"/>
      <c r="L349" s="32"/>
      <c r="M349" s="139"/>
      <c r="T349" s="53"/>
      <c r="AT349" s="17" t="s">
        <v>133</v>
      </c>
      <c r="AU349" s="17" t="s">
        <v>82</v>
      </c>
    </row>
    <row r="350" spans="2:65" s="12" customFormat="1" ht="11.25">
      <c r="B350" s="140"/>
      <c r="D350" s="141" t="s">
        <v>149</v>
      </c>
      <c r="E350" s="142" t="s">
        <v>19</v>
      </c>
      <c r="F350" s="143" t="s">
        <v>552</v>
      </c>
      <c r="H350" s="142" t="s">
        <v>19</v>
      </c>
      <c r="I350" s="144"/>
      <c r="L350" s="140"/>
      <c r="M350" s="145"/>
      <c r="T350" s="146"/>
      <c r="AT350" s="142" t="s">
        <v>149</v>
      </c>
      <c r="AU350" s="142" t="s">
        <v>82</v>
      </c>
      <c r="AV350" s="12" t="s">
        <v>80</v>
      </c>
      <c r="AW350" s="12" t="s">
        <v>33</v>
      </c>
      <c r="AX350" s="12" t="s">
        <v>72</v>
      </c>
      <c r="AY350" s="142" t="s">
        <v>124</v>
      </c>
    </row>
    <row r="351" spans="2:65" s="13" customFormat="1" ht="11.25">
      <c r="B351" s="147"/>
      <c r="D351" s="141" t="s">
        <v>149</v>
      </c>
      <c r="E351" s="148" t="s">
        <v>19</v>
      </c>
      <c r="F351" s="149" t="s">
        <v>553</v>
      </c>
      <c r="H351" s="150">
        <v>10.5</v>
      </c>
      <c r="I351" s="151"/>
      <c r="L351" s="147"/>
      <c r="M351" s="152"/>
      <c r="T351" s="153"/>
      <c r="AT351" s="148" t="s">
        <v>149</v>
      </c>
      <c r="AU351" s="148" t="s">
        <v>82</v>
      </c>
      <c r="AV351" s="13" t="s">
        <v>82</v>
      </c>
      <c r="AW351" s="13" t="s">
        <v>33</v>
      </c>
      <c r="AX351" s="13" t="s">
        <v>80</v>
      </c>
      <c r="AY351" s="148" t="s">
        <v>124</v>
      </c>
    </row>
    <row r="352" spans="2:65" s="1" customFormat="1" ht="21.75" customHeight="1">
      <c r="B352" s="32"/>
      <c r="C352" s="123" t="s">
        <v>554</v>
      </c>
      <c r="D352" s="123" t="s">
        <v>126</v>
      </c>
      <c r="E352" s="124" t="s">
        <v>555</v>
      </c>
      <c r="F352" s="125" t="s">
        <v>556</v>
      </c>
      <c r="G352" s="126" t="s">
        <v>204</v>
      </c>
      <c r="H352" s="127">
        <v>123</v>
      </c>
      <c r="I352" s="128"/>
      <c r="J352" s="129">
        <f>ROUND(I352*H352,2)</f>
        <v>0</v>
      </c>
      <c r="K352" s="125" t="s">
        <v>130</v>
      </c>
      <c r="L352" s="32"/>
      <c r="M352" s="130" t="s">
        <v>19</v>
      </c>
      <c r="N352" s="131" t="s">
        <v>43</v>
      </c>
      <c r="P352" s="132">
        <f>O352*H352</f>
        <v>0</v>
      </c>
      <c r="Q352" s="132">
        <v>1.2999999999999999E-4</v>
      </c>
      <c r="R352" s="132">
        <f>Q352*H352</f>
        <v>1.5989999999999997E-2</v>
      </c>
      <c r="S352" s="132">
        <v>0</v>
      </c>
      <c r="T352" s="133">
        <f>S352*H352</f>
        <v>0</v>
      </c>
      <c r="AR352" s="134" t="s">
        <v>131</v>
      </c>
      <c r="AT352" s="134" t="s">
        <v>126</v>
      </c>
      <c r="AU352" s="134" t="s">
        <v>82</v>
      </c>
      <c r="AY352" s="17" t="s">
        <v>124</v>
      </c>
      <c r="BE352" s="135">
        <f>IF(N352="základní",J352,0)</f>
        <v>0</v>
      </c>
      <c r="BF352" s="135">
        <f>IF(N352="snížená",J352,0)</f>
        <v>0</v>
      </c>
      <c r="BG352" s="135">
        <f>IF(N352="zákl. přenesená",J352,0)</f>
        <v>0</v>
      </c>
      <c r="BH352" s="135">
        <f>IF(N352="sníž. přenesená",J352,0)</f>
        <v>0</v>
      </c>
      <c r="BI352" s="135">
        <f>IF(N352="nulová",J352,0)</f>
        <v>0</v>
      </c>
      <c r="BJ352" s="17" t="s">
        <v>80</v>
      </c>
      <c r="BK352" s="135">
        <f>ROUND(I352*H352,2)</f>
        <v>0</v>
      </c>
      <c r="BL352" s="17" t="s">
        <v>131</v>
      </c>
      <c r="BM352" s="134" t="s">
        <v>557</v>
      </c>
    </row>
    <row r="353" spans="2:65" s="1" customFormat="1" ht="11.25">
      <c r="B353" s="32"/>
      <c r="D353" s="136" t="s">
        <v>133</v>
      </c>
      <c r="F353" s="137" t="s">
        <v>558</v>
      </c>
      <c r="I353" s="138"/>
      <c r="L353" s="32"/>
      <c r="M353" s="139"/>
      <c r="T353" s="53"/>
      <c r="AT353" s="17" t="s">
        <v>133</v>
      </c>
      <c r="AU353" s="17" t="s">
        <v>82</v>
      </c>
    </row>
    <row r="354" spans="2:65" s="12" customFormat="1" ht="11.25">
      <c r="B354" s="140"/>
      <c r="D354" s="141" t="s">
        <v>149</v>
      </c>
      <c r="E354" s="142" t="s">
        <v>19</v>
      </c>
      <c r="F354" s="143" t="s">
        <v>559</v>
      </c>
      <c r="H354" s="142" t="s">
        <v>19</v>
      </c>
      <c r="I354" s="144"/>
      <c r="L354" s="140"/>
      <c r="M354" s="145"/>
      <c r="T354" s="146"/>
      <c r="AT354" s="142" t="s">
        <v>149</v>
      </c>
      <c r="AU354" s="142" t="s">
        <v>82</v>
      </c>
      <c r="AV354" s="12" t="s">
        <v>80</v>
      </c>
      <c r="AW354" s="12" t="s">
        <v>33</v>
      </c>
      <c r="AX354" s="12" t="s">
        <v>72</v>
      </c>
      <c r="AY354" s="142" t="s">
        <v>124</v>
      </c>
    </row>
    <row r="355" spans="2:65" s="13" customFormat="1" ht="11.25">
      <c r="B355" s="147"/>
      <c r="D355" s="141" t="s">
        <v>149</v>
      </c>
      <c r="E355" s="148" t="s">
        <v>19</v>
      </c>
      <c r="F355" s="149" t="s">
        <v>560</v>
      </c>
      <c r="H355" s="150">
        <v>50</v>
      </c>
      <c r="I355" s="151"/>
      <c r="L355" s="147"/>
      <c r="M355" s="152"/>
      <c r="T355" s="153"/>
      <c r="AT355" s="148" t="s">
        <v>149</v>
      </c>
      <c r="AU355" s="148" t="s">
        <v>82</v>
      </c>
      <c r="AV355" s="13" t="s">
        <v>82</v>
      </c>
      <c r="AW355" s="13" t="s">
        <v>33</v>
      </c>
      <c r="AX355" s="13" t="s">
        <v>72</v>
      </c>
      <c r="AY355" s="148" t="s">
        <v>124</v>
      </c>
    </row>
    <row r="356" spans="2:65" s="12" customFormat="1" ht="11.25">
      <c r="B356" s="140"/>
      <c r="D356" s="141" t="s">
        <v>149</v>
      </c>
      <c r="E356" s="142" t="s">
        <v>19</v>
      </c>
      <c r="F356" s="143" t="s">
        <v>561</v>
      </c>
      <c r="H356" s="142" t="s">
        <v>19</v>
      </c>
      <c r="I356" s="144"/>
      <c r="L356" s="140"/>
      <c r="M356" s="145"/>
      <c r="T356" s="146"/>
      <c r="AT356" s="142" t="s">
        <v>149</v>
      </c>
      <c r="AU356" s="142" t="s">
        <v>82</v>
      </c>
      <c r="AV356" s="12" t="s">
        <v>80</v>
      </c>
      <c r="AW356" s="12" t="s">
        <v>33</v>
      </c>
      <c r="AX356" s="12" t="s">
        <v>72</v>
      </c>
      <c r="AY356" s="142" t="s">
        <v>124</v>
      </c>
    </row>
    <row r="357" spans="2:65" s="13" customFormat="1" ht="11.25">
      <c r="B357" s="147"/>
      <c r="D357" s="141" t="s">
        <v>149</v>
      </c>
      <c r="E357" s="148" t="s">
        <v>19</v>
      </c>
      <c r="F357" s="149" t="s">
        <v>554</v>
      </c>
      <c r="H357" s="150">
        <v>73</v>
      </c>
      <c r="I357" s="151"/>
      <c r="L357" s="147"/>
      <c r="M357" s="152"/>
      <c r="T357" s="153"/>
      <c r="AT357" s="148" t="s">
        <v>149</v>
      </c>
      <c r="AU357" s="148" t="s">
        <v>82</v>
      </c>
      <c r="AV357" s="13" t="s">
        <v>82</v>
      </c>
      <c r="AW357" s="13" t="s">
        <v>33</v>
      </c>
      <c r="AX357" s="13" t="s">
        <v>72</v>
      </c>
      <c r="AY357" s="148" t="s">
        <v>124</v>
      </c>
    </row>
    <row r="358" spans="2:65" s="14" customFormat="1" ht="11.25">
      <c r="B358" s="154"/>
      <c r="D358" s="141" t="s">
        <v>149</v>
      </c>
      <c r="E358" s="155" t="s">
        <v>19</v>
      </c>
      <c r="F358" s="156" t="s">
        <v>164</v>
      </c>
      <c r="H358" s="157">
        <v>123</v>
      </c>
      <c r="I358" s="158"/>
      <c r="L358" s="154"/>
      <c r="M358" s="159"/>
      <c r="T358" s="160"/>
      <c r="AT358" s="155" t="s">
        <v>149</v>
      </c>
      <c r="AU358" s="155" t="s">
        <v>82</v>
      </c>
      <c r="AV358" s="14" t="s">
        <v>131</v>
      </c>
      <c r="AW358" s="14" t="s">
        <v>33</v>
      </c>
      <c r="AX358" s="14" t="s">
        <v>80</v>
      </c>
      <c r="AY358" s="155" t="s">
        <v>124</v>
      </c>
    </row>
    <row r="359" spans="2:65" s="1" customFormat="1" ht="24.2" customHeight="1">
      <c r="B359" s="32"/>
      <c r="C359" s="123" t="s">
        <v>562</v>
      </c>
      <c r="D359" s="123" t="s">
        <v>126</v>
      </c>
      <c r="E359" s="124" t="s">
        <v>563</v>
      </c>
      <c r="F359" s="125" t="s">
        <v>564</v>
      </c>
      <c r="G359" s="126" t="s">
        <v>204</v>
      </c>
      <c r="H359" s="127">
        <v>1015</v>
      </c>
      <c r="I359" s="128"/>
      <c r="J359" s="129">
        <f>ROUND(I359*H359,2)</f>
        <v>0</v>
      </c>
      <c r="K359" s="125" t="s">
        <v>130</v>
      </c>
      <c r="L359" s="32"/>
      <c r="M359" s="130" t="s">
        <v>19</v>
      </c>
      <c r="N359" s="131" t="s">
        <v>43</v>
      </c>
      <c r="P359" s="132">
        <f>O359*H359</f>
        <v>0</v>
      </c>
      <c r="Q359" s="132">
        <v>0.15540000000000001</v>
      </c>
      <c r="R359" s="132">
        <f>Q359*H359</f>
        <v>157.73100000000002</v>
      </c>
      <c r="S359" s="132">
        <v>0</v>
      </c>
      <c r="T359" s="133">
        <f>S359*H359</f>
        <v>0</v>
      </c>
      <c r="AR359" s="134" t="s">
        <v>131</v>
      </c>
      <c r="AT359" s="134" t="s">
        <v>126</v>
      </c>
      <c r="AU359" s="134" t="s">
        <v>82</v>
      </c>
      <c r="AY359" s="17" t="s">
        <v>124</v>
      </c>
      <c r="BE359" s="135">
        <f>IF(N359="základní",J359,0)</f>
        <v>0</v>
      </c>
      <c r="BF359" s="135">
        <f>IF(N359="snížená",J359,0)</f>
        <v>0</v>
      </c>
      <c r="BG359" s="135">
        <f>IF(N359="zákl. přenesená",J359,0)</f>
        <v>0</v>
      </c>
      <c r="BH359" s="135">
        <f>IF(N359="sníž. přenesená",J359,0)</f>
        <v>0</v>
      </c>
      <c r="BI359" s="135">
        <f>IF(N359="nulová",J359,0)</f>
        <v>0</v>
      </c>
      <c r="BJ359" s="17" t="s">
        <v>80</v>
      </c>
      <c r="BK359" s="135">
        <f>ROUND(I359*H359,2)</f>
        <v>0</v>
      </c>
      <c r="BL359" s="17" t="s">
        <v>131</v>
      </c>
      <c r="BM359" s="134" t="s">
        <v>565</v>
      </c>
    </row>
    <row r="360" spans="2:65" s="1" customFormat="1" ht="11.25">
      <c r="B360" s="32"/>
      <c r="D360" s="136" t="s">
        <v>133</v>
      </c>
      <c r="F360" s="137" t="s">
        <v>566</v>
      </c>
      <c r="I360" s="138"/>
      <c r="L360" s="32"/>
      <c r="M360" s="139"/>
      <c r="T360" s="53"/>
      <c r="AT360" s="17" t="s">
        <v>133</v>
      </c>
      <c r="AU360" s="17" t="s">
        <v>82</v>
      </c>
    </row>
    <row r="361" spans="2:65" s="12" customFormat="1" ht="11.25">
      <c r="B361" s="140"/>
      <c r="D361" s="141" t="s">
        <v>149</v>
      </c>
      <c r="E361" s="142" t="s">
        <v>19</v>
      </c>
      <c r="F361" s="143" t="s">
        <v>567</v>
      </c>
      <c r="H361" s="142" t="s">
        <v>19</v>
      </c>
      <c r="I361" s="144"/>
      <c r="L361" s="140"/>
      <c r="M361" s="145"/>
      <c r="T361" s="146"/>
      <c r="AT361" s="142" t="s">
        <v>149</v>
      </c>
      <c r="AU361" s="142" t="s">
        <v>82</v>
      </c>
      <c r="AV361" s="12" t="s">
        <v>80</v>
      </c>
      <c r="AW361" s="12" t="s">
        <v>33</v>
      </c>
      <c r="AX361" s="12" t="s">
        <v>72</v>
      </c>
      <c r="AY361" s="142" t="s">
        <v>124</v>
      </c>
    </row>
    <row r="362" spans="2:65" s="13" customFormat="1" ht="11.25">
      <c r="B362" s="147"/>
      <c r="D362" s="141" t="s">
        <v>149</v>
      </c>
      <c r="E362" s="148" t="s">
        <v>19</v>
      </c>
      <c r="F362" s="149" t="s">
        <v>568</v>
      </c>
      <c r="H362" s="150">
        <v>603</v>
      </c>
      <c r="I362" s="151"/>
      <c r="L362" s="147"/>
      <c r="M362" s="152"/>
      <c r="T362" s="153"/>
      <c r="AT362" s="148" t="s">
        <v>149</v>
      </c>
      <c r="AU362" s="148" t="s">
        <v>82</v>
      </c>
      <c r="AV362" s="13" t="s">
        <v>82</v>
      </c>
      <c r="AW362" s="13" t="s">
        <v>33</v>
      </c>
      <c r="AX362" s="13" t="s">
        <v>72</v>
      </c>
      <c r="AY362" s="148" t="s">
        <v>124</v>
      </c>
    </row>
    <row r="363" spans="2:65" s="12" customFormat="1" ht="11.25">
      <c r="B363" s="140"/>
      <c r="D363" s="141" t="s">
        <v>149</v>
      </c>
      <c r="E363" s="142" t="s">
        <v>19</v>
      </c>
      <c r="F363" s="143" t="s">
        <v>569</v>
      </c>
      <c r="H363" s="142" t="s">
        <v>19</v>
      </c>
      <c r="I363" s="144"/>
      <c r="L363" s="140"/>
      <c r="M363" s="145"/>
      <c r="T363" s="146"/>
      <c r="AT363" s="142" t="s">
        <v>149</v>
      </c>
      <c r="AU363" s="142" t="s">
        <v>82</v>
      </c>
      <c r="AV363" s="12" t="s">
        <v>80</v>
      </c>
      <c r="AW363" s="12" t="s">
        <v>33</v>
      </c>
      <c r="AX363" s="12" t="s">
        <v>72</v>
      </c>
      <c r="AY363" s="142" t="s">
        <v>124</v>
      </c>
    </row>
    <row r="364" spans="2:65" s="13" customFormat="1" ht="11.25">
      <c r="B364" s="147"/>
      <c r="D364" s="141" t="s">
        <v>149</v>
      </c>
      <c r="E364" s="148" t="s">
        <v>19</v>
      </c>
      <c r="F364" s="149" t="s">
        <v>570</v>
      </c>
      <c r="H364" s="150">
        <v>62</v>
      </c>
      <c r="I364" s="151"/>
      <c r="L364" s="147"/>
      <c r="M364" s="152"/>
      <c r="T364" s="153"/>
      <c r="AT364" s="148" t="s">
        <v>149</v>
      </c>
      <c r="AU364" s="148" t="s">
        <v>82</v>
      </c>
      <c r="AV364" s="13" t="s">
        <v>82</v>
      </c>
      <c r="AW364" s="13" t="s">
        <v>33</v>
      </c>
      <c r="AX364" s="13" t="s">
        <v>72</v>
      </c>
      <c r="AY364" s="148" t="s">
        <v>124</v>
      </c>
    </row>
    <row r="365" spans="2:65" s="12" customFormat="1" ht="11.25">
      <c r="B365" s="140"/>
      <c r="D365" s="141" t="s">
        <v>149</v>
      </c>
      <c r="E365" s="142" t="s">
        <v>19</v>
      </c>
      <c r="F365" s="143" t="s">
        <v>571</v>
      </c>
      <c r="H365" s="142" t="s">
        <v>19</v>
      </c>
      <c r="I365" s="144"/>
      <c r="L365" s="140"/>
      <c r="M365" s="145"/>
      <c r="T365" s="146"/>
      <c r="AT365" s="142" t="s">
        <v>149</v>
      </c>
      <c r="AU365" s="142" t="s">
        <v>82</v>
      </c>
      <c r="AV365" s="12" t="s">
        <v>80</v>
      </c>
      <c r="AW365" s="12" t="s">
        <v>33</v>
      </c>
      <c r="AX365" s="12" t="s">
        <v>72</v>
      </c>
      <c r="AY365" s="142" t="s">
        <v>124</v>
      </c>
    </row>
    <row r="366" spans="2:65" s="13" customFormat="1" ht="11.25">
      <c r="B366" s="147"/>
      <c r="D366" s="141" t="s">
        <v>149</v>
      </c>
      <c r="E366" s="148" t="s">
        <v>19</v>
      </c>
      <c r="F366" s="149" t="s">
        <v>572</v>
      </c>
      <c r="H366" s="150">
        <v>337</v>
      </c>
      <c r="I366" s="151"/>
      <c r="L366" s="147"/>
      <c r="M366" s="152"/>
      <c r="T366" s="153"/>
      <c r="AT366" s="148" t="s">
        <v>149</v>
      </c>
      <c r="AU366" s="148" t="s">
        <v>82</v>
      </c>
      <c r="AV366" s="13" t="s">
        <v>82</v>
      </c>
      <c r="AW366" s="13" t="s">
        <v>33</v>
      </c>
      <c r="AX366" s="13" t="s">
        <v>72</v>
      </c>
      <c r="AY366" s="148" t="s">
        <v>124</v>
      </c>
    </row>
    <row r="367" spans="2:65" s="12" customFormat="1" ht="11.25">
      <c r="B367" s="140"/>
      <c r="D367" s="141" t="s">
        <v>149</v>
      </c>
      <c r="E367" s="142" t="s">
        <v>19</v>
      </c>
      <c r="F367" s="143" t="s">
        <v>573</v>
      </c>
      <c r="H367" s="142" t="s">
        <v>19</v>
      </c>
      <c r="I367" s="144"/>
      <c r="L367" s="140"/>
      <c r="M367" s="145"/>
      <c r="T367" s="146"/>
      <c r="AT367" s="142" t="s">
        <v>149</v>
      </c>
      <c r="AU367" s="142" t="s">
        <v>82</v>
      </c>
      <c r="AV367" s="12" t="s">
        <v>80</v>
      </c>
      <c r="AW367" s="12" t="s">
        <v>33</v>
      </c>
      <c r="AX367" s="12" t="s">
        <v>72</v>
      </c>
      <c r="AY367" s="142" t="s">
        <v>124</v>
      </c>
    </row>
    <row r="368" spans="2:65" s="13" customFormat="1" ht="11.25">
      <c r="B368" s="147"/>
      <c r="D368" s="141" t="s">
        <v>149</v>
      </c>
      <c r="E368" s="148" t="s">
        <v>19</v>
      </c>
      <c r="F368" s="149" t="s">
        <v>201</v>
      </c>
      <c r="H368" s="150">
        <v>13</v>
      </c>
      <c r="I368" s="151"/>
      <c r="L368" s="147"/>
      <c r="M368" s="152"/>
      <c r="T368" s="153"/>
      <c r="AT368" s="148" t="s">
        <v>149</v>
      </c>
      <c r="AU368" s="148" t="s">
        <v>82</v>
      </c>
      <c r="AV368" s="13" t="s">
        <v>82</v>
      </c>
      <c r="AW368" s="13" t="s">
        <v>33</v>
      </c>
      <c r="AX368" s="13" t="s">
        <v>72</v>
      </c>
      <c r="AY368" s="148" t="s">
        <v>124</v>
      </c>
    </row>
    <row r="369" spans="2:65" s="14" customFormat="1" ht="11.25">
      <c r="B369" s="154"/>
      <c r="D369" s="141" t="s">
        <v>149</v>
      </c>
      <c r="E369" s="155" t="s">
        <v>19</v>
      </c>
      <c r="F369" s="156" t="s">
        <v>164</v>
      </c>
      <c r="H369" s="157">
        <v>1015</v>
      </c>
      <c r="I369" s="158"/>
      <c r="L369" s="154"/>
      <c r="M369" s="159"/>
      <c r="T369" s="160"/>
      <c r="AT369" s="155" t="s">
        <v>149</v>
      </c>
      <c r="AU369" s="155" t="s">
        <v>82</v>
      </c>
      <c r="AV369" s="14" t="s">
        <v>131</v>
      </c>
      <c r="AW369" s="14" t="s">
        <v>33</v>
      </c>
      <c r="AX369" s="14" t="s">
        <v>80</v>
      </c>
      <c r="AY369" s="155" t="s">
        <v>124</v>
      </c>
    </row>
    <row r="370" spans="2:65" s="1" customFormat="1" ht="16.5" customHeight="1">
      <c r="B370" s="32"/>
      <c r="C370" s="161" t="s">
        <v>574</v>
      </c>
      <c r="D370" s="161" t="s">
        <v>290</v>
      </c>
      <c r="E370" s="162" t="s">
        <v>575</v>
      </c>
      <c r="F370" s="163" t="s">
        <v>576</v>
      </c>
      <c r="G370" s="164" t="s">
        <v>204</v>
      </c>
      <c r="H370" s="165">
        <v>627.12</v>
      </c>
      <c r="I370" s="166"/>
      <c r="J370" s="167">
        <f>ROUND(I370*H370,2)</f>
        <v>0</v>
      </c>
      <c r="K370" s="163" t="s">
        <v>130</v>
      </c>
      <c r="L370" s="168"/>
      <c r="M370" s="169" t="s">
        <v>19</v>
      </c>
      <c r="N370" s="170" t="s">
        <v>43</v>
      </c>
      <c r="P370" s="132">
        <f>O370*H370</f>
        <v>0</v>
      </c>
      <c r="Q370" s="132">
        <v>0.08</v>
      </c>
      <c r="R370" s="132">
        <f>Q370*H370</f>
        <v>50.169600000000003</v>
      </c>
      <c r="S370" s="132">
        <v>0</v>
      </c>
      <c r="T370" s="133">
        <f>S370*H370</f>
        <v>0</v>
      </c>
      <c r="AR370" s="134" t="s">
        <v>174</v>
      </c>
      <c r="AT370" s="134" t="s">
        <v>290</v>
      </c>
      <c r="AU370" s="134" t="s">
        <v>82</v>
      </c>
      <c r="AY370" s="17" t="s">
        <v>124</v>
      </c>
      <c r="BE370" s="135">
        <f>IF(N370="základní",J370,0)</f>
        <v>0</v>
      </c>
      <c r="BF370" s="135">
        <f>IF(N370="snížená",J370,0)</f>
        <v>0</v>
      </c>
      <c r="BG370" s="135">
        <f>IF(N370="zákl. přenesená",J370,0)</f>
        <v>0</v>
      </c>
      <c r="BH370" s="135">
        <f>IF(N370="sníž. přenesená",J370,0)</f>
        <v>0</v>
      </c>
      <c r="BI370" s="135">
        <f>IF(N370="nulová",J370,0)</f>
        <v>0</v>
      </c>
      <c r="BJ370" s="17" t="s">
        <v>80</v>
      </c>
      <c r="BK370" s="135">
        <f>ROUND(I370*H370,2)</f>
        <v>0</v>
      </c>
      <c r="BL370" s="17" t="s">
        <v>131</v>
      </c>
      <c r="BM370" s="134" t="s">
        <v>577</v>
      </c>
    </row>
    <row r="371" spans="2:65" s="13" customFormat="1" ht="11.25">
      <c r="B371" s="147"/>
      <c r="D371" s="141" t="s">
        <v>149</v>
      </c>
      <c r="F371" s="149" t="s">
        <v>578</v>
      </c>
      <c r="H371" s="150">
        <v>627.12</v>
      </c>
      <c r="I371" s="151"/>
      <c r="L371" s="147"/>
      <c r="M371" s="152"/>
      <c r="T371" s="153"/>
      <c r="AT371" s="148" t="s">
        <v>149</v>
      </c>
      <c r="AU371" s="148" t="s">
        <v>82</v>
      </c>
      <c r="AV371" s="13" t="s">
        <v>82</v>
      </c>
      <c r="AW371" s="13" t="s">
        <v>4</v>
      </c>
      <c r="AX371" s="13" t="s">
        <v>80</v>
      </c>
      <c r="AY371" s="148" t="s">
        <v>124</v>
      </c>
    </row>
    <row r="372" spans="2:65" s="1" customFormat="1" ht="16.5" customHeight="1">
      <c r="B372" s="32"/>
      <c r="C372" s="161" t="s">
        <v>579</v>
      </c>
      <c r="D372" s="161" t="s">
        <v>290</v>
      </c>
      <c r="E372" s="162" t="s">
        <v>580</v>
      </c>
      <c r="F372" s="163" t="s">
        <v>581</v>
      </c>
      <c r="G372" s="164" t="s">
        <v>204</v>
      </c>
      <c r="H372" s="165">
        <v>350.48</v>
      </c>
      <c r="I372" s="166"/>
      <c r="J372" s="167">
        <f>ROUND(I372*H372,2)</f>
        <v>0</v>
      </c>
      <c r="K372" s="163" t="s">
        <v>130</v>
      </c>
      <c r="L372" s="168"/>
      <c r="M372" s="169" t="s">
        <v>19</v>
      </c>
      <c r="N372" s="170" t="s">
        <v>43</v>
      </c>
      <c r="P372" s="132">
        <f>O372*H372</f>
        <v>0</v>
      </c>
      <c r="Q372" s="132">
        <v>4.8300000000000003E-2</v>
      </c>
      <c r="R372" s="132">
        <f>Q372*H372</f>
        <v>16.928184000000002</v>
      </c>
      <c r="S372" s="132">
        <v>0</v>
      </c>
      <c r="T372" s="133">
        <f>S372*H372</f>
        <v>0</v>
      </c>
      <c r="AR372" s="134" t="s">
        <v>174</v>
      </c>
      <c r="AT372" s="134" t="s">
        <v>290</v>
      </c>
      <c r="AU372" s="134" t="s">
        <v>82</v>
      </c>
      <c r="AY372" s="17" t="s">
        <v>124</v>
      </c>
      <c r="BE372" s="135">
        <f>IF(N372="základní",J372,0)</f>
        <v>0</v>
      </c>
      <c r="BF372" s="135">
        <f>IF(N372="snížená",J372,0)</f>
        <v>0</v>
      </c>
      <c r="BG372" s="135">
        <f>IF(N372="zákl. přenesená",J372,0)</f>
        <v>0</v>
      </c>
      <c r="BH372" s="135">
        <f>IF(N372="sníž. přenesená",J372,0)</f>
        <v>0</v>
      </c>
      <c r="BI372" s="135">
        <f>IF(N372="nulová",J372,0)</f>
        <v>0</v>
      </c>
      <c r="BJ372" s="17" t="s">
        <v>80</v>
      </c>
      <c r="BK372" s="135">
        <f>ROUND(I372*H372,2)</f>
        <v>0</v>
      </c>
      <c r="BL372" s="17" t="s">
        <v>131</v>
      </c>
      <c r="BM372" s="134" t="s">
        <v>582</v>
      </c>
    </row>
    <row r="373" spans="2:65" s="13" customFormat="1" ht="11.25">
      <c r="B373" s="147"/>
      <c r="D373" s="141" t="s">
        <v>149</v>
      </c>
      <c r="F373" s="149" t="s">
        <v>583</v>
      </c>
      <c r="H373" s="150">
        <v>350.48</v>
      </c>
      <c r="I373" s="151"/>
      <c r="L373" s="147"/>
      <c r="M373" s="152"/>
      <c r="T373" s="153"/>
      <c r="AT373" s="148" t="s">
        <v>149</v>
      </c>
      <c r="AU373" s="148" t="s">
        <v>82</v>
      </c>
      <c r="AV373" s="13" t="s">
        <v>82</v>
      </c>
      <c r="AW373" s="13" t="s">
        <v>4</v>
      </c>
      <c r="AX373" s="13" t="s">
        <v>80</v>
      </c>
      <c r="AY373" s="148" t="s">
        <v>124</v>
      </c>
    </row>
    <row r="374" spans="2:65" s="1" customFormat="1" ht="16.5" customHeight="1">
      <c r="B374" s="32"/>
      <c r="C374" s="161" t="s">
        <v>584</v>
      </c>
      <c r="D374" s="161" t="s">
        <v>290</v>
      </c>
      <c r="E374" s="162" t="s">
        <v>585</v>
      </c>
      <c r="F374" s="163" t="s">
        <v>586</v>
      </c>
      <c r="G374" s="164" t="s">
        <v>204</v>
      </c>
      <c r="H374" s="165">
        <v>64.48</v>
      </c>
      <c r="I374" s="166"/>
      <c r="J374" s="167">
        <f>ROUND(I374*H374,2)</f>
        <v>0</v>
      </c>
      <c r="K374" s="163" t="s">
        <v>130</v>
      </c>
      <c r="L374" s="168"/>
      <c r="M374" s="169" t="s">
        <v>19</v>
      </c>
      <c r="N374" s="170" t="s">
        <v>43</v>
      </c>
      <c r="P374" s="132">
        <f>O374*H374</f>
        <v>0</v>
      </c>
      <c r="Q374" s="132">
        <v>6.5670000000000006E-2</v>
      </c>
      <c r="R374" s="132">
        <f>Q374*H374</f>
        <v>4.2344016000000009</v>
      </c>
      <c r="S374" s="132">
        <v>0</v>
      </c>
      <c r="T374" s="133">
        <f>S374*H374</f>
        <v>0</v>
      </c>
      <c r="AR374" s="134" t="s">
        <v>174</v>
      </c>
      <c r="AT374" s="134" t="s">
        <v>290</v>
      </c>
      <c r="AU374" s="134" t="s">
        <v>82</v>
      </c>
      <c r="AY374" s="17" t="s">
        <v>124</v>
      </c>
      <c r="BE374" s="135">
        <f>IF(N374="základní",J374,0)</f>
        <v>0</v>
      </c>
      <c r="BF374" s="135">
        <f>IF(N374="snížená",J374,0)</f>
        <v>0</v>
      </c>
      <c r="BG374" s="135">
        <f>IF(N374="zákl. přenesená",J374,0)</f>
        <v>0</v>
      </c>
      <c r="BH374" s="135">
        <f>IF(N374="sníž. přenesená",J374,0)</f>
        <v>0</v>
      </c>
      <c r="BI374" s="135">
        <f>IF(N374="nulová",J374,0)</f>
        <v>0</v>
      </c>
      <c r="BJ374" s="17" t="s">
        <v>80</v>
      </c>
      <c r="BK374" s="135">
        <f>ROUND(I374*H374,2)</f>
        <v>0</v>
      </c>
      <c r="BL374" s="17" t="s">
        <v>131</v>
      </c>
      <c r="BM374" s="134" t="s">
        <v>587</v>
      </c>
    </row>
    <row r="375" spans="2:65" s="13" customFormat="1" ht="11.25">
      <c r="B375" s="147"/>
      <c r="D375" s="141" t="s">
        <v>149</v>
      </c>
      <c r="F375" s="149" t="s">
        <v>588</v>
      </c>
      <c r="H375" s="150">
        <v>64.48</v>
      </c>
      <c r="I375" s="151"/>
      <c r="L375" s="147"/>
      <c r="M375" s="152"/>
      <c r="T375" s="153"/>
      <c r="AT375" s="148" t="s">
        <v>149</v>
      </c>
      <c r="AU375" s="148" t="s">
        <v>82</v>
      </c>
      <c r="AV375" s="13" t="s">
        <v>82</v>
      </c>
      <c r="AW375" s="13" t="s">
        <v>4</v>
      </c>
      <c r="AX375" s="13" t="s">
        <v>80</v>
      </c>
      <c r="AY375" s="148" t="s">
        <v>124</v>
      </c>
    </row>
    <row r="376" spans="2:65" s="1" customFormat="1" ht="16.5" customHeight="1">
      <c r="B376" s="32"/>
      <c r="C376" s="161" t="s">
        <v>589</v>
      </c>
      <c r="D376" s="161" t="s">
        <v>290</v>
      </c>
      <c r="E376" s="162" t="s">
        <v>590</v>
      </c>
      <c r="F376" s="163" t="s">
        <v>591</v>
      </c>
      <c r="G376" s="164" t="s">
        <v>204</v>
      </c>
      <c r="H376" s="165">
        <v>13</v>
      </c>
      <c r="I376" s="166"/>
      <c r="J376" s="167">
        <f>ROUND(I376*H376,2)</f>
        <v>0</v>
      </c>
      <c r="K376" s="163" t="s">
        <v>130</v>
      </c>
      <c r="L376" s="168"/>
      <c r="M376" s="169" t="s">
        <v>19</v>
      </c>
      <c r="N376" s="170" t="s">
        <v>43</v>
      </c>
      <c r="P376" s="132">
        <f>O376*H376</f>
        <v>0</v>
      </c>
      <c r="Q376" s="132">
        <v>6.0999999999999999E-2</v>
      </c>
      <c r="R376" s="132">
        <f>Q376*H376</f>
        <v>0.79299999999999993</v>
      </c>
      <c r="S376" s="132">
        <v>0</v>
      </c>
      <c r="T376" s="133">
        <f>S376*H376</f>
        <v>0</v>
      </c>
      <c r="AR376" s="134" t="s">
        <v>174</v>
      </c>
      <c r="AT376" s="134" t="s">
        <v>290</v>
      </c>
      <c r="AU376" s="134" t="s">
        <v>82</v>
      </c>
      <c r="AY376" s="17" t="s">
        <v>124</v>
      </c>
      <c r="BE376" s="135">
        <f>IF(N376="základní",J376,0)</f>
        <v>0</v>
      </c>
      <c r="BF376" s="135">
        <f>IF(N376="snížená",J376,0)</f>
        <v>0</v>
      </c>
      <c r="BG376" s="135">
        <f>IF(N376="zákl. přenesená",J376,0)</f>
        <v>0</v>
      </c>
      <c r="BH376" s="135">
        <f>IF(N376="sníž. přenesená",J376,0)</f>
        <v>0</v>
      </c>
      <c r="BI376" s="135">
        <f>IF(N376="nulová",J376,0)</f>
        <v>0</v>
      </c>
      <c r="BJ376" s="17" t="s">
        <v>80</v>
      </c>
      <c r="BK376" s="135">
        <f>ROUND(I376*H376,2)</f>
        <v>0</v>
      </c>
      <c r="BL376" s="17" t="s">
        <v>131</v>
      </c>
      <c r="BM376" s="134" t="s">
        <v>592</v>
      </c>
    </row>
    <row r="377" spans="2:65" s="1" customFormat="1" ht="24.2" customHeight="1">
      <c r="B377" s="32"/>
      <c r="C377" s="123" t="s">
        <v>593</v>
      </c>
      <c r="D377" s="123" t="s">
        <v>126</v>
      </c>
      <c r="E377" s="124" t="s">
        <v>594</v>
      </c>
      <c r="F377" s="125" t="s">
        <v>595</v>
      </c>
      <c r="G377" s="126" t="s">
        <v>204</v>
      </c>
      <c r="H377" s="127">
        <v>219</v>
      </c>
      <c r="I377" s="128"/>
      <c r="J377" s="129">
        <f>ROUND(I377*H377,2)</f>
        <v>0</v>
      </c>
      <c r="K377" s="125" t="s">
        <v>130</v>
      </c>
      <c r="L377" s="32"/>
      <c r="M377" s="130" t="s">
        <v>19</v>
      </c>
      <c r="N377" s="131" t="s">
        <v>43</v>
      </c>
      <c r="P377" s="132">
        <f>O377*H377</f>
        <v>0</v>
      </c>
      <c r="Q377" s="132">
        <v>0.1295</v>
      </c>
      <c r="R377" s="132">
        <f>Q377*H377</f>
        <v>28.360500000000002</v>
      </c>
      <c r="S377" s="132">
        <v>0</v>
      </c>
      <c r="T377" s="133">
        <f>S377*H377</f>
        <v>0</v>
      </c>
      <c r="AR377" s="134" t="s">
        <v>131</v>
      </c>
      <c r="AT377" s="134" t="s">
        <v>126</v>
      </c>
      <c r="AU377" s="134" t="s">
        <v>82</v>
      </c>
      <c r="AY377" s="17" t="s">
        <v>124</v>
      </c>
      <c r="BE377" s="135">
        <f>IF(N377="základní",J377,0)</f>
        <v>0</v>
      </c>
      <c r="BF377" s="135">
        <f>IF(N377="snížená",J377,0)</f>
        <v>0</v>
      </c>
      <c r="BG377" s="135">
        <f>IF(N377="zákl. přenesená",J377,0)</f>
        <v>0</v>
      </c>
      <c r="BH377" s="135">
        <f>IF(N377="sníž. přenesená",J377,0)</f>
        <v>0</v>
      </c>
      <c r="BI377" s="135">
        <f>IF(N377="nulová",J377,0)</f>
        <v>0</v>
      </c>
      <c r="BJ377" s="17" t="s">
        <v>80</v>
      </c>
      <c r="BK377" s="135">
        <f>ROUND(I377*H377,2)</f>
        <v>0</v>
      </c>
      <c r="BL377" s="17" t="s">
        <v>131</v>
      </c>
      <c r="BM377" s="134" t="s">
        <v>596</v>
      </c>
    </row>
    <row r="378" spans="2:65" s="1" customFormat="1" ht="11.25">
      <c r="B378" s="32"/>
      <c r="D378" s="136" t="s">
        <v>133</v>
      </c>
      <c r="F378" s="137" t="s">
        <v>597</v>
      </c>
      <c r="I378" s="138"/>
      <c r="L378" s="32"/>
      <c r="M378" s="139"/>
      <c r="T378" s="53"/>
      <c r="AT378" s="17" t="s">
        <v>133</v>
      </c>
      <c r="AU378" s="17" t="s">
        <v>82</v>
      </c>
    </row>
    <row r="379" spans="2:65" s="12" customFormat="1" ht="11.25">
      <c r="B379" s="140"/>
      <c r="D379" s="141" t="s">
        <v>149</v>
      </c>
      <c r="E379" s="142" t="s">
        <v>19</v>
      </c>
      <c r="F379" s="143" t="s">
        <v>598</v>
      </c>
      <c r="H379" s="142" t="s">
        <v>19</v>
      </c>
      <c r="I379" s="144"/>
      <c r="L379" s="140"/>
      <c r="M379" s="145"/>
      <c r="T379" s="146"/>
      <c r="AT379" s="142" t="s">
        <v>149</v>
      </c>
      <c r="AU379" s="142" t="s">
        <v>82</v>
      </c>
      <c r="AV379" s="12" t="s">
        <v>80</v>
      </c>
      <c r="AW379" s="12" t="s">
        <v>33</v>
      </c>
      <c r="AX379" s="12" t="s">
        <v>72</v>
      </c>
      <c r="AY379" s="142" t="s">
        <v>124</v>
      </c>
    </row>
    <row r="380" spans="2:65" s="13" customFormat="1" ht="11.25">
      <c r="B380" s="147"/>
      <c r="D380" s="141" t="s">
        <v>149</v>
      </c>
      <c r="E380" s="148" t="s">
        <v>19</v>
      </c>
      <c r="F380" s="149" t="s">
        <v>432</v>
      </c>
      <c r="H380" s="150">
        <v>47</v>
      </c>
      <c r="I380" s="151"/>
      <c r="L380" s="147"/>
      <c r="M380" s="152"/>
      <c r="T380" s="153"/>
      <c r="AT380" s="148" t="s">
        <v>149</v>
      </c>
      <c r="AU380" s="148" t="s">
        <v>82</v>
      </c>
      <c r="AV380" s="13" t="s">
        <v>82</v>
      </c>
      <c r="AW380" s="13" t="s">
        <v>33</v>
      </c>
      <c r="AX380" s="13" t="s">
        <v>72</v>
      </c>
      <c r="AY380" s="148" t="s">
        <v>124</v>
      </c>
    </row>
    <row r="381" spans="2:65" s="12" customFormat="1" ht="11.25">
      <c r="B381" s="140"/>
      <c r="D381" s="141" t="s">
        <v>149</v>
      </c>
      <c r="E381" s="142" t="s">
        <v>19</v>
      </c>
      <c r="F381" s="143" t="s">
        <v>599</v>
      </c>
      <c r="H381" s="142" t="s">
        <v>19</v>
      </c>
      <c r="I381" s="144"/>
      <c r="L381" s="140"/>
      <c r="M381" s="145"/>
      <c r="T381" s="146"/>
      <c r="AT381" s="142" t="s">
        <v>149</v>
      </c>
      <c r="AU381" s="142" t="s">
        <v>82</v>
      </c>
      <c r="AV381" s="12" t="s">
        <v>80</v>
      </c>
      <c r="AW381" s="12" t="s">
        <v>33</v>
      </c>
      <c r="AX381" s="12" t="s">
        <v>72</v>
      </c>
      <c r="AY381" s="142" t="s">
        <v>124</v>
      </c>
    </row>
    <row r="382" spans="2:65" s="13" customFormat="1" ht="11.25">
      <c r="B382" s="147"/>
      <c r="D382" s="141" t="s">
        <v>149</v>
      </c>
      <c r="E382" s="148" t="s">
        <v>19</v>
      </c>
      <c r="F382" s="149" t="s">
        <v>600</v>
      </c>
      <c r="H382" s="150">
        <v>172</v>
      </c>
      <c r="I382" s="151"/>
      <c r="L382" s="147"/>
      <c r="M382" s="152"/>
      <c r="T382" s="153"/>
      <c r="AT382" s="148" t="s">
        <v>149</v>
      </c>
      <c r="AU382" s="148" t="s">
        <v>82</v>
      </c>
      <c r="AV382" s="13" t="s">
        <v>82</v>
      </c>
      <c r="AW382" s="13" t="s">
        <v>33</v>
      </c>
      <c r="AX382" s="13" t="s">
        <v>72</v>
      </c>
      <c r="AY382" s="148" t="s">
        <v>124</v>
      </c>
    </row>
    <row r="383" spans="2:65" s="14" customFormat="1" ht="11.25">
      <c r="B383" s="154"/>
      <c r="D383" s="141" t="s">
        <v>149</v>
      </c>
      <c r="E383" s="155" t="s">
        <v>19</v>
      </c>
      <c r="F383" s="156" t="s">
        <v>164</v>
      </c>
      <c r="H383" s="157">
        <v>219</v>
      </c>
      <c r="I383" s="158"/>
      <c r="L383" s="154"/>
      <c r="M383" s="159"/>
      <c r="T383" s="160"/>
      <c r="AT383" s="155" t="s">
        <v>149</v>
      </c>
      <c r="AU383" s="155" t="s">
        <v>82</v>
      </c>
      <c r="AV383" s="14" t="s">
        <v>131</v>
      </c>
      <c r="AW383" s="14" t="s">
        <v>33</v>
      </c>
      <c r="AX383" s="14" t="s">
        <v>80</v>
      </c>
      <c r="AY383" s="155" t="s">
        <v>124</v>
      </c>
    </row>
    <row r="384" spans="2:65" s="1" customFormat="1" ht="16.5" customHeight="1">
      <c r="B384" s="32"/>
      <c r="C384" s="161" t="s">
        <v>601</v>
      </c>
      <c r="D384" s="161" t="s">
        <v>290</v>
      </c>
      <c r="E384" s="162" t="s">
        <v>602</v>
      </c>
      <c r="F384" s="163" t="s">
        <v>603</v>
      </c>
      <c r="G384" s="164" t="s">
        <v>204</v>
      </c>
      <c r="H384" s="165">
        <v>48.88</v>
      </c>
      <c r="I384" s="166"/>
      <c r="J384" s="167">
        <f>ROUND(I384*H384,2)</f>
        <v>0</v>
      </c>
      <c r="K384" s="163" t="s">
        <v>130</v>
      </c>
      <c r="L384" s="168"/>
      <c r="M384" s="169" t="s">
        <v>19</v>
      </c>
      <c r="N384" s="170" t="s">
        <v>43</v>
      </c>
      <c r="P384" s="132">
        <f>O384*H384</f>
        <v>0</v>
      </c>
      <c r="Q384" s="132">
        <v>4.4999999999999998E-2</v>
      </c>
      <c r="R384" s="132">
        <f>Q384*H384</f>
        <v>2.1996000000000002</v>
      </c>
      <c r="S384" s="132">
        <v>0</v>
      </c>
      <c r="T384" s="133">
        <f>S384*H384</f>
        <v>0</v>
      </c>
      <c r="AR384" s="134" t="s">
        <v>174</v>
      </c>
      <c r="AT384" s="134" t="s">
        <v>290</v>
      </c>
      <c r="AU384" s="134" t="s">
        <v>82</v>
      </c>
      <c r="AY384" s="17" t="s">
        <v>124</v>
      </c>
      <c r="BE384" s="135">
        <f>IF(N384="základní",J384,0)</f>
        <v>0</v>
      </c>
      <c r="BF384" s="135">
        <f>IF(N384="snížená",J384,0)</f>
        <v>0</v>
      </c>
      <c r="BG384" s="135">
        <f>IF(N384="zákl. přenesená",J384,0)</f>
        <v>0</v>
      </c>
      <c r="BH384" s="135">
        <f>IF(N384="sníž. přenesená",J384,0)</f>
        <v>0</v>
      </c>
      <c r="BI384" s="135">
        <f>IF(N384="nulová",J384,0)</f>
        <v>0</v>
      </c>
      <c r="BJ384" s="17" t="s">
        <v>80</v>
      </c>
      <c r="BK384" s="135">
        <f>ROUND(I384*H384,2)</f>
        <v>0</v>
      </c>
      <c r="BL384" s="17" t="s">
        <v>131</v>
      </c>
      <c r="BM384" s="134" t="s">
        <v>604</v>
      </c>
    </row>
    <row r="385" spans="2:65" s="13" customFormat="1" ht="11.25">
      <c r="B385" s="147"/>
      <c r="D385" s="141" t="s">
        <v>149</v>
      </c>
      <c r="F385" s="149" t="s">
        <v>605</v>
      </c>
      <c r="H385" s="150">
        <v>48.88</v>
      </c>
      <c r="I385" s="151"/>
      <c r="L385" s="147"/>
      <c r="M385" s="152"/>
      <c r="T385" s="153"/>
      <c r="AT385" s="148" t="s">
        <v>149</v>
      </c>
      <c r="AU385" s="148" t="s">
        <v>82</v>
      </c>
      <c r="AV385" s="13" t="s">
        <v>82</v>
      </c>
      <c r="AW385" s="13" t="s">
        <v>4</v>
      </c>
      <c r="AX385" s="13" t="s">
        <v>80</v>
      </c>
      <c r="AY385" s="148" t="s">
        <v>124</v>
      </c>
    </row>
    <row r="386" spans="2:65" s="1" customFormat="1" ht="16.5" customHeight="1">
      <c r="B386" s="32"/>
      <c r="C386" s="161" t="s">
        <v>606</v>
      </c>
      <c r="D386" s="161" t="s">
        <v>290</v>
      </c>
      <c r="E386" s="162" t="s">
        <v>607</v>
      </c>
      <c r="F386" s="163" t="s">
        <v>608</v>
      </c>
      <c r="G386" s="164" t="s">
        <v>204</v>
      </c>
      <c r="H386" s="165">
        <v>178.88</v>
      </c>
      <c r="I386" s="166"/>
      <c r="J386" s="167">
        <f>ROUND(I386*H386,2)</f>
        <v>0</v>
      </c>
      <c r="K386" s="163" t="s">
        <v>130</v>
      </c>
      <c r="L386" s="168"/>
      <c r="M386" s="169" t="s">
        <v>19</v>
      </c>
      <c r="N386" s="170" t="s">
        <v>43</v>
      </c>
      <c r="P386" s="132">
        <f>O386*H386</f>
        <v>0</v>
      </c>
      <c r="Q386" s="132">
        <v>5.6120000000000003E-2</v>
      </c>
      <c r="R386" s="132">
        <f>Q386*H386</f>
        <v>10.0387456</v>
      </c>
      <c r="S386" s="132">
        <v>0</v>
      </c>
      <c r="T386" s="133">
        <f>S386*H386</f>
        <v>0</v>
      </c>
      <c r="AR386" s="134" t="s">
        <v>174</v>
      </c>
      <c r="AT386" s="134" t="s">
        <v>290</v>
      </c>
      <c r="AU386" s="134" t="s">
        <v>82</v>
      </c>
      <c r="AY386" s="17" t="s">
        <v>124</v>
      </c>
      <c r="BE386" s="135">
        <f>IF(N386="základní",J386,0)</f>
        <v>0</v>
      </c>
      <c r="BF386" s="135">
        <f>IF(N386="snížená",J386,0)</f>
        <v>0</v>
      </c>
      <c r="BG386" s="135">
        <f>IF(N386="zákl. přenesená",J386,0)</f>
        <v>0</v>
      </c>
      <c r="BH386" s="135">
        <f>IF(N386="sníž. přenesená",J386,0)</f>
        <v>0</v>
      </c>
      <c r="BI386" s="135">
        <f>IF(N386="nulová",J386,0)</f>
        <v>0</v>
      </c>
      <c r="BJ386" s="17" t="s">
        <v>80</v>
      </c>
      <c r="BK386" s="135">
        <f>ROUND(I386*H386,2)</f>
        <v>0</v>
      </c>
      <c r="BL386" s="17" t="s">
        <v>131</v>
      </c>
      <c r="BM386" s="134" t="s">
        <v>609</v>
      </c>
    </row>
    <row r="387" spans="2:65" s="13" customFormat="1" ht="11.25">
      <c r="B387" s="147"/>
      <c r="D387" s="141" t="s">
        <v>149</v>
      </c>
      <c r="F387" s="149" t="s">
        <v>610</v>
      </c>
      <c r="H387" s="150">
        <v>178.88</v>
      </c>
      <c r="I387" s="151"/>
      <c r="L387" s="147"/>
      <c r="M387" s="152"/>
      <c r="T387" s="153"/>
      <c r="AT387" s="148" t="s">
        <v>149</v>
      </c>
      <c r="AU387" s="148" t="s">
        <v>82</v>
      </c>
      <c r="AV387" s="13" t="s">
        <v>82</v>
      </c>
      <c r="AW387" s="13" t="s">
        <v>4</v>
      </c>
      <c r="AX387" s="13" t="s">
        <v>80</v>
      </c>
      <c r="AY387" s="148" t="s">
        <v>124</v>
      </c>
    </row>
    <row r="388" spans="2:65" s="1" customFormat="1" ht="24.2" customHeight="1">
      <c r="B388" s="32"/>
      <c r="C388" s="123" t="s">
        <v>611</v>
      </c>
      <c r="D388" s="123" t="s">
        <v>126</v>
      </c>
      <c r="E388" s="124" t="s">
        <v>612</v>
      </c>
      <c r="F388" s="125" t="s">
        <v>613</v>
      </c>
      <c r="G388" s="126" t="s">
        <v>204</v>
      </c>
      <c r="H388" s="127">
        <v>32.5</v>
      </c>
      <c r="I388" s="128"/>
      <c r="J388" s="129">
        <f>ROUND(I388*H388,2)</f>
        <v>0</v>
      </c>
      <c r="K388" s="125" t="s">
        <v>130</v>
      </c>
      <c r="L388" s="32"/>
      <c r="M388" s="130" t="s">
        <v>19</v>
      </c>
      <c r="N388" s="131" t="s">
        <v>43</v>
      </c>
      <c r="P388" s="132">
        <f>O388*H388</f>
        <v>0</v>
      </c>
      <c r="Q388" s="132">
        <v>3.4000000000000002E-4</v>
      </c>
      <c r="R388" s="132">
        <f>Q388*H388</f>
        <v>1.1050000000000001E-2</v>
      </c>
      <c r="S388" s="132">
        <v>0</v>
      </c>
      <c r="T388" s="133">
        <f>S388*H388</f>
        <v>0</v>
      </c>
      <c r="AR388" s="134" t="s">
        <v>131</v>
      </c>
      <c r="AT388" s="134" t="s">
        <v>126</v>
      </c>
      <c r="AU388" s="134" t="s">
        <v>82</v>
      </c>
      <c r="AY388" s="17" t="s">
        <v>124</v>
      </c>
      <c r="BE388" s="135">
        <f>IF(N388="základní",J388,0)</f>
        <v>0</v>
      </c>
      <c r="BF388" s="135">
        <f>IF(N388="snížená",J388,0)</f>
        <v>0</v>
      </c>
      <c r="BG388" s="135">
        <f>IF(N388="zákl. přenesená",J388,0)</f>
        <v>0</v>
      </c>
      <c r="BH388" s="135">
        <f>IF(N388="sníž. přenesená",J388,0)</f>
        <v>0</v>
      </c>
      <c r="BI388" s="135">
        <f>IF(N388="nulová",J388,0)</f>
        <v>0</v>
      </c>
      <c r="BJ388" s="17" t="s">
        <v>80</v>
      </c>
      <c r="BK388" s="135">
        <f>ROUND(I388*H388,2)</f>
        <v>0</v>
      </c>
      <c r="BL388" s="17" t="s">
        <v>131</v>
      </c>
      <c r="BM388" s="134" t="s">
        <v>614</v>
      </c>
    </row>
    <row r="389" spans="2:65" s="1" customFormat="1" ht="11.25">
      <c r="B389" s="32"/>
      <c r="D389" s="136" t="s">
        <v>133</v>
      </c>
      <c r="F389" s="137" t="s">
        <v>615</v>
      </c>
      <c r="I389" s="138"/>
      <c r="L389" s="32"/>
      <c r="M389" s="139"/>
      <c r="T389" s="53"/>
      <c r="AT389" s="17" t="s">
        <v>133</v>
      </c>
      <c r="AU389" s="17" t="s">
        <v>82</v>
      </c>
    </row>
    <row r="390" spans="2:65" s="1" customFormat="1" ht="16.5" customHeight="1">
      <c r="B390" s="32"/>
      <c r="C390" s="123" t="s">
        <v>616</v>
      </c>
      <c r="D390" s="123" t="s">
        <v>126</v>
      </c>
      <c r="E390" s="124" t="s">
        <v>617</v>
      </c>
      <c r="F390" s="125" t="s">
        <v>618</v>
      </c>
      <c r="G390" s="126" t="s">
        <v>129</v>
      </c>
      <c r="H390" s="127">
        <v>1084</v>
      </c>
      <c r="I390" s="128"/>
      <c r="J390" s="129">
        <f>ROUND(I390*H390,2)</f>
        <v>0</v>
      </c>
      <c r="K390" s="125" t="s">
        <v>130</v>
      </c>
      <c r="L390" s="32"/>
      <c r="M390" s="130" t="s">
        <v>19</v>
      </c>
      <c r="N390" s="131" t="s">
        <v>43</v>
      </c>
      <c r="P390" s="132">
        <f>O390*H390</f>
        <v>0</v>
      </c>
      <c r="Q390" s="132">
        <v>6.8999999999999997E-4</v>
      </c>
      <c r="R390" s="132">
        <f>Q390*H390</f>
        <v>0.74795999999999996</v>
      </c>
      <c r="S390" s="132">
        <v>0</v>
      </c>
      <c r="T390" s="133">
        <f>S390*H390</f>
        <v>0</v>
      </c>
      <c r="AR390" s="134" t="s">
        <v>131</v>
      </c>
      <c r="AT390" s="134" t="s">
        <v>126</v>
      </c>
      <c r="AU390" s="134" t="s">
        <v>82</v>
      </c>
      <c r="AY390" s="17" t="s">
        <v>124</v>
      </c>
      <c r="BE390" s="135">
        <f>IF(N390="základní",J390,0)</f>
        <v>0</v>
      </c>
      <c r="BF390" s="135">
        <f>IF(N390="snížená",J390,0)</f>
        <v>0</v>
      </c>
      <c r="BG390" s="135">
        <f>IF(N390="zákl. přenesená",J390,0)</f>
        <v>0</v>
      </c>
      <c r="BH390" s="135">
        <f>IF(N390="sníž. přenesená",J390,0)</f>
        <v>0</v>
      </c>
      <c r="BI390" s="135">
        <f>IF(N390="nulová",J390,0)</f>
        <v>0</v>
      </c>
      <c r="BJ390" s="17" t="s">
        <v>80</v>
      </c>
      <c r="BK390" s="135">
        <f>ROUND(I390*H390,2)</f>
        <v>0</v>
      </c>
      <c r="BL390" s="17" t="s">
        <v>131</v>
      </c>
      <c r="BM390" s="134" t="s">
        <v>619</v>
      </c>
    </row>
    <row r="391" spans="2:65" s="1" customFormat="1" ht="11.25">
      <c r="B391" s="32"/>
      <c r="D391" s="136" t="s">
        <v>133</v>
      </c>
      <c r="F391" s="137" t="s">
        <v>620</v>
      </c>
      <c r="I391" s="138"/>
      <c r="L391" s="32"/>
      <c r="M391" s="139"/>
      <c r="T391" s="53"/>
      <c r="AT391" s="17" t="s">
        <v>133</v>
      </c>
      <c r="AU391" s="17" t="s">
        <v>82</v>
      </c>
    </row>
    <row r="392" spans="2:65" s="12" customFormat="1" ht="11.25">
      <c r="B392" s="140"/>
      <c r="D392" s="141" t="s">
        <v>149</v>
      </c>
      <c r="E392" s="142" t="s">
        <v>19</v>
      </c>
      <c r="F392" s="143" t="s">
        <v>221</v>
      </c>
      <c r="H392" s="142" t="s">
        <v>19</v>
      </c>
      <c r="I392" s="144"/>
      <c r="L392" s="140"/>
      <c r="M392" s="145"/>
      <c r="T392" s="146"/>
      <c r="AT392" s="142" t="s">
        <v>149</v>
      </c>
      <c r="AU392" s="142" t="s">
        <v>82</v>
      </c>
      <c r="AV392" s="12" t="s">
        <v>80</v>
      </c>
      <c r="AW392" s="12" t="s">
        <v>33</v>
      </c>
      <c r="AX392" s="12" t="s">
        <v>72</v>
      </c>
      <c r="AY392" s="142" t="s">
        <v>124</v>
      </c>
    </row>
    <row r="393" spans="2:65" s="13" customFormat="1" ht="11.25">
      <c r="B393" s="147"/>
      <c r="D393" s="141" t="s">
        <v>149</v>
      </c>
      <c r="E393" s="148" t="s">
        <v>19</v>
      </c>
      <c r="F393" s="149" t="s">
        <v>394</v>
      </c>
      <c r="H393" s="150">
        <v>1084</v>
      </c>
      <c r="I393" s="151"/>
      <c r="L393" s="147"/>
      <c r="M393" s="152"/>
      <c r="T393" s="153"/>
      <c r="AT393" s="148" t="s">
        <v>149</v>
      </c>
      <c r="AU393" s="148" t="s">
        <v>82</v>
      </c>
      <c r="AV393" s="13" t="s">
        <v>82</v>
      </c>
      <c r="AW393" s="13" t="s">
        <v>33</v>
      </c>
      <c r="AX393" s="13" t="s">
        <v>80</v>
      </c>
      <c r="AY393" s="148" t="s">
        <v>124</v>
      </c>
    </row>
    <row r="394" spans="2:65" s="1" customFormat="1" ht="16.5" customHeight="1">
      <c r="B394" s="32"/>
      <c r="C394" s="123" t="s">
        <v>621</v>
      </c>
      <c r="D394" s="123" t="s">
        <v>126</v>
      </c>
      <c r="E394" s="124" t="s">
        <v>622</v>
      </c>
      <c r="F394" s="125" t="s">
        <v>623</v>
      </c>
      <c r="G394" s="126" t="s">
        <v>204</v>
      </c>
      <c r="H394" s="127">
        <v>32.5</v>
      </c>
      <c r="I394" s="128"/>
      <c r="J394" s="129">
        <f>ROUND(I394*H394,2)</f>
        <v>0</v>
      </c>
      <c r="K394" s="125" t="s">
        <v>130</v>
      </c>
      <c r="L394" s="32"/>
      <c r="M394" s="130" t="s">
        <v>19</v>
      </c>
      <c r="N394" s="131" t="s">
        <v>43</v>
      </c>
      <c r="P394" s="132">
        <f>O394*H394</f>
        <v>0</v>
      </c>
      <c r="Q394" s="132">
        <v>0</v>
      </c>
      <c r="R394" s="132">
        <f>Q394*H394</f>
        <v>0</v>
      </c>
      <c r="S394" s="132">
        <v>0</v>
      </c>
      <c r="T394" s="133">
        <f>S394*H394</f>
        <v>0</v>
      </c>
      <c r="AR394" s="134" t="s">
        <v>131</v>
      </c>
      <c r="AT394" s="134" t="s">
        <v>126</v>
      </c>
      <c r="AU394" s="134" t="s">
        <v>82</v>
      </c>
      <c r="AY394" s="17" t="s">
        <v>124</v>
      </c>
      <c r="BE394" s="135">
        <f>IF(N394="základní",J394,0)</f>
        <v>0</v>
      </c>
      <c r="BF394" s="135">
        <f>IF(N394="snížená",J394,0)</f>
        <v>0</v>
      </c>
      <c r="BG394" s="135">
        <f>IF(N394="zákl. přenesená",J394,0)</f>
        <v>0</v>
      </c>
      <c r="BH394" s="135">
        <f>IF(N394="sníž. přenesená",J394,0)</f>
        <v>0</v>
      </c>
      <c r="BI394" s="135">
        <f>IF(N394="nulová",J394,0)</f>
        <v>0</v>
      </c>
      <c r="BJ394" s="17" t="s">
        <v>80</v>
      </c>
      <c r="BK394" s="135">
        <f>ROUND(I394*H394,2)</f>
        <v>0</v>
      </c>
      <c r="BL394" s="17" t="s">
        <v>131</v>
      </c>
      <c r="BM394" s="134" t="s">
        <v>624</v>
      </c>
    </row>
    <row r="395" spans="2:65" s="1" customFormat="1" ht="11.25">
      <c r="B395" s="32"/>
      <c r="D395" s="136" t="s">
        <v>133</v>
      </c>
      <c r="F395" s="137" t="s">
        <v>625</v>
      </c>
      <c r="I395" s="138"/>
      <c r="L395" s="32"/>
      <c r="M395" s="139"/>
      <c r="T395" s="53"/>
      <c r="AT395" s="17" t="s">
        <v>133</v>
      </c>
      <c r="AU395" s="17" t="s">
        <v>82</v>
      </c>
    </row>
    <row r="396" spans="2:65" s="13" customFormat="1" ht="11.25">
      <c r="B396" s="147"/>
      <c r="D396" s="141" t="s">
        <v>149</v>
      </c>
      <c r="E396" s="148" t="s">
        <v>19</v>
      </c>
      <c r="F396" s="149" t="s">
        <v>626</v>
      </c>
      <c r="H396" s="150">
        <v>32.5</v>
      </c>
      <c r="I396" s="151"/>
      <c r="L396" s="147"/>
      <c r="M396" s="152"/>
      <c r="T396" s="153"/>
      <c r="AT396" s="148" t="s">
        <v>149</v>
      </c>
      <c r="AU396" s="148" t="s">
        <v>82</v>
      </c>
      <c r="AV396" s="13" t="s">
        <v>82</v>
      </c>
      <c r="AW396" s="13" t="s">
        <v>33</v>
      </c>
      <c r="AX396" s="13" t="s">
        <v>80</v>
      </c>
      <c r="AY396" s="148" t="s">
        <v>124</v>
      </c>
    </row>
    <row r="397" spans="2:65" s="1" customFormat="1" ht="16.5" customHeight="1">
      <c r="B397" s="32"/>
      <c r="C397" s="123" t="s">
        <v>627</v>
      </c>
      <c r="D397" s="123" t="s">
        <v>126</v>
      </c>
      <c r="E397" s="124" t="s">
        <v>628</v>
      </c>
      <c r="F397" s="125" t="s">
        <v>629</v>
      </c>
      <c r="G397" s="126" t="s">
        <v>204</v>
      </c>
      <c r="H397" s="127">
        <v>12</v>
      </c>
      <c r="I397" s="128"/>
      <c r="J397" s="129">
        <f>ROUND(I397*H397,2)</f>
        <v>0</v>
      </c>
      <c r="K397" s="125" t="s">
        <v>130</v>
      </c>
      <c r="L397" s="32"/>
      <c r="M397" s="130" t="s">
        <v>19</v>
      </c>
      <c r="N397" s="131" t="s">
        <v>43</v>
      </c>
      <c r="P397" s="132">
        <f>O397*H397</f>
        <v>0</v>
      </c>
      <c r="Q397" s="132">
        <v>0.29221000000000003</v>
      </c>
      <c r="R397" s="132">
        <f>Q397*H397</f>
        <v>3.5065200000000001</v>
      </c>
      <c r="S397" s="132">
        <v>0</v>
      </c>
      <c r="T397" s="133">
        <f>S397*H397</f>
        <v>0</v>
      </c>
      <c r="AR397" s="134" t="s">
        <v>131</v>
      </c>
      <c r="AT397" s="134" t="s">
        <v>126</v>
      </c>
      <c r="AU397" s="134" t="s">
        <v>82</v>
      </c>
      <c r="AY397" s="17" t="s">
        <v>124</v>
      </c>
      <c r="BE397" s="135">
        <f>IF(N397="základní",J397,0)</f>
        <v>0</v>
      </c>
      <c r="BF397" s="135">
        <f>IF(N397="snížená",J397,0)</f>
        <v>0</v>
      </c>
      <c r="BG397" s="135">
        <f>IF(N397="zákl. přenesená",J397,0)</f>
        <v>0</v>
      </c>
      <c r="BH397" s="135">
        <f>IF(N397="sníž. přenesená",J397,0)</f>
        <v>0</v>
      </c>
      <c r="BI397" s="135">
        <f>IF(N397="nulová",J397,0)</f>
        <v>0</v>
      </c>
      <c r="BJ397" s="17" t="s">
        <v>80</v>
      </c>
      <c r="BK397" s="135">
        <f>ROUND(I397*H397,2)</f>
        <v>0</v>
      </c>
      <c r="BL397" s="17" t="s">
        <v>131</v>
      </c>
      <c r="BM397" s="134" t="s">
        <v>630</v>
      </c>
    </row>
    <row r="398" spans="2:65" s="1" customFormat="1" ht="11.25">
      <c r="B398" s="32"/>
      <c r="D398" s="136" t="s">
        <v>133</v>
      </c>
      <c r="F398" s="137" t="s">
        <v>631</v>
      </c>
      <c r="I398" s="138"/>
      <c r="L398" s="32"/>
      <c r="M398" s="139"/>
      <c r="T398" s="53"/>
      <c r="AT398" s="17" t="s">
        <v>133</v>
      </c>
      <c r="AU398" s="17" t="s">
        <v>82</v>
      </c>
    </row>
    <row r="399" spans="2:65" s="1" customFormat="1" ht="24.2" customHeight="1">
      <c r="B399" s="32"/>
      <c r="C399" s="161" t="s">
        <v>632</v>
      </c>
      <c r="D399" s="161" t="s">
        <v>290</v>
      </c>
      <c r="E399" s="162" t="s">
        <v>633</v>
      </c>
      <c r="F399" s="163" t="s">
        <v>634</v>
      </c>
      <c r="G399" s="164" t="s">
        <v>204</v>
      </c>
      <c r="H399" s="165">
        <v>12</v>
      </c>
      <c r="I399" s="166"/>
      <c r="J399" s="167">
        <f>ROUND(I399*H399,2)</f>
        <v>0</v>
      </c>
      <c r="K399" s="163" t="s">
        <v>130</v>
      </c>
      <c r="L399" s="168"/>
      <c r="M399" s="169" t="s">
        <v>19</v>
      </c>
      <c r="N399" s="170" t="s">
        <v>43</v>
      </c>
      <c r="P399" s="132">
        <f>O399*H399</f>
        <v>0</v>
      </c>
      <c r="Q399" s="132">
        <v>4.7E-2</v>
      </c>
      <c r="R399" s="132">
        <f>Q399*H399</f>
        <v>0.56400000000000006</v>
      </c>
      <c r="S399" s="132">
        <v>0</v>
      </c>
      <c r="T399" s="133">
        <f>S399*H399</f>
        <v>0</v>
      </c>
      <c r="AR399" s="134" t="s">
        <v>174</v>
      </c>
      <c r="AT399" s="134" t="s">
        <v>290</v>
      </c>
      <c r="AU399" s="134" t="s">
        <v>82</v>
      </c>
      <c r="AY399" s="17" t="s">
        <v>124</v>
      </c>
      <c r="BE399" s="135">
        <f>IF(N399="základní",J399,0)</f>
        <v>0</v>
      </c>
      <c r="BF399" s="135">
        <f>IF(N399="snížená",J399,0)</f>
        <v>0</v>
      </c>
      <c r="BG399" s="135">
        <f>IF(N399="zákl. přenesená",J399,0)</f>
        <v>0</v>
      </c>
      <c r="BH399" s="135">
        <f>IF(N399="sníž. přenesená",J399,0)</f>
        <v>0</v>
      </c>
      <c r="BI399" s="135">
        <f>IF(N399="nulová",J399,0)</f>
        <v>0</v>
      </c>
      <c r="BJ399" s="17" t="s">
        <v>80</v>
      </c>
      <c r="BK399" s="135">
        <f>ROUND(I399*H399,2)</f>
        <v>0</v>
      </c>
      <c r="BL399" s="17" t="s">
        <v>131</v>
      </c>
      <c r="BM399" s="134" t="s">
        <v>635</v>
      </c>
    </row>
    <row r="400" spans="2:65" s="1" customFormat="1" ht="16.5" customHeight="1">
      <c r="B400" s="32"/>
      <c r="C400" s="161" t="s">
        <v>636</v>
      </c>
      <c r="D400" s="161" t="s">
        <v>290</v>
      </c>
      <c r="E400" s="162" t="s">
        <v>637</v>
      </c>
      <c r="F400" s="163" t="s">
        <v>638</v>
      </c>
      <c r="G400" s="164" t="s">
        <v>204</v>
      </c>
      <c r="H400" s="165">
        <v>12</v>
      </c>
      <c r="I400" s="166"/>
      <c r="J400" s="167">
        <f>ROUND(I400*H400,2)</f>
        <v>0</v>
      </c>
      <c r="K400" s="163" t="s">
        <v>130</v>
      </c>
      <c r="L400" s="168"/>
      <c r="M400" s="169" t="s">
        <v>19</v>
      </c>
      <c r="N400" s="170" t="s">
        <v>43</v>
      </c>
      <c r="P400" s="132">
        <f>O400*H400</f>
        <v>0</v>
      </c>
      <c r="Q400" s="132">
        <v>1.4E-2</v>
      </c>
      <c r="R400" s="132">
        <f>Q400*H400</f>
        <v>0.16800000000000001</v>
      </c>
      <c r="S400" s="132">
        <v>0</v>
      </c>
      <c r="T400" s="133">
        <f>S400*H400</f>
        <v>0</v>
      </c>
      <c r="AR400" s="134" t="s">
        <v>174</v>
      </c>
      <c r="AT400" s="134" t="s">
        <v>290</v>
      </c>
      <c r="AU400" s="134" t="s">
        <v>82</v>
      </c>
      <c r="AY400" s="17" t="s">
        <v>124</v>
      </c>
      <c r="BE400" s="135">
        <f>IF(N400="základní",J400,0)</f>
        <v>0</v>
      </c>
      <c r="BF400" s="135">
        <f>IF(N400="snížená",J400,0)</f>
        <v>0</v>
      </c>
      <c r="BG400" s="135">
        <f>IF(N400="zákl. přenesená",J400,0)</f>
        <v>0</v>
      </c>
      <c r="BH400" s="135">
        <f>IF(N400="sníž. přenesená",J400,0)</f>
        <v>0</v>
      </c>
      <c r="BI400" s="135">
        <f>IF(N400="nulová",J400,0)</f>
        <v>0</v>
      </c>
      <c r="BJ400" s="17" t="s">
        <v>80</v>
      </c>
      <c r="BK400" s="135">
        <f>ROUND(I400*H400,2)</f>
        <v>0</v>
      </c>
      <c r="BL400" s="17" t="s">
        <v>131</v>
      </c>
      <c r="BM400" s="134" t="s">
        <v>639</v>
      </c>
    </row>
    <row r="401" spans="2:65" s="1" customFormat="1" ht="16.5" customHeight="1">
      <c r="B401" s="32"/>
      <c r="C401" s="161" t="s">
        <v>640</v>
      </c>
      <c r="D401" s="161" t="s">
        <v>290</v>
      </c>
      <c r="E401" s="162" t="s">
        <v>641</v>
      </c>
      <c r="F401" s="163" t="s">
        <v>642</v>
      </c>
      <c r="G401" s="164" t="s">
        <v>137</v>
      </c>
      <c r="H401" s="165">
        <v>2</v>
      </c>
      <c r="I401" s="166"/>
      <c r="J401" s="167">
        <f>ROUND(I401*H401,2)</f>
        <v>0</v>
      </c>
      <c r="K401" s="163" t="s">
        <v>130</v>
      </c>
      <c r="L401" s="168"/>
      <c r="M401" s="169" t="s">
        <v>19</v>
      </c>
      <c r="N401" s="170" t="s">
        <v>43</v>
      </c>
      <c r="P401" s="132">
        <f>O401*H401</f>
        <v>0</v>
      </c>
      <c r="Q401" s="132">
        <v>4.1000000000000003E-3</v>
      </c>
      <c r="R401" s="132">
        <f>Q401*H401</f>
        <v>8.2000000000000007E-3</v>
      </c>
      <c r="S401" s="132">
        <v>0</v>
      </c>
      <c r="T401" s="133">
        <f>S401*H401</f>
        <v>0</v>
      </c>
      <c r="AR401" s="134" t="s">
        <v>174</v>
      </c>
      <c r="AT401" s="134" t="s">
        <v>290</v>
      </c>
      <c r="AU401" s="134" t="s">
        <v>82</v>
      </c>
      <c r="AY401" s="17" t="s">
        <v>124</v>
      </c>
      <c r="BE401" s="135">
        <f>IF(N401="základní",J401,0)</f>
        <v>0</v>
      </c>
      <c r="BF401" s="135">
        <f>IF(N401="snížená",J401,0)</f>
        <v>0</v>
      </c>
      <c r="BG401" s="135">
        <f>IF(N401="zákl. přenesená",J401,0)</f>
        <v>0</v>
      </c>
      <c r="BH401" s="135">
        <f>IF(N401="sníž. přenesená",J401,0)</f>
        <v>0</v>
      </c>
      <c r="BI401" s="135">
        <f>IF(N401="nulová",J401,0)</f>
        <v>0</v>
      </c>
      <c r="BJ401" s="17" t="s">
        <v>80</v>
      </c>
      <c r="BK401" s="135">
        <f>ROUND(I401*H401,2)</f>
        <v>0</v>
      </c>
      <c r="BL401" s="17" t="s">
        <v>131</v>
      </c>
      <c r="BM401" s="134" t="s">
        <v>643</v>
      </c>
    </row>
    <row r="402" spans="2:65" s="1" customFormat="1" ht="16.5" customHeight="1">
      <c r="B402" s="32"/>
      <c r="C402" s="123" t="s">
        <v>644</v>
      </c>
      <c r="D402" s="123" t="s">
        <v>126</v>
      </c>
      <c r="E402" s="124" t="s">
        <v>645</v>
      </c>
      <c r="F402" s="125" t="s">
        <v>646</v>
      </c>
      <c r="G402" s="126" t="s">
        <v>137</v>
      </c>
      <c r="H402" s="127">
        <v>1</v>
      </c>
      <c r="I402" s="128"/>
      <c r="J402" s="129">
        <f>ROUND(I402*H402,2)</f>
        <v>0</v>
      </c>
      <c r="K402" s="125" t="s">
        <v>130</v>
      </c>
      <c r="L402" s="32"/>
      <c r="M402" s="130" t="s">
        <v>19</v>
      </c>
      <c r="N402" s="131" t="s">
        <v>43</v>
      </c>
      <c r="P402" s="132">
        <f>O402*H402</f>
        <v>0</v>
      </c>
      <c r="Q402" s="132">
        <v>0.27205000000000001</v>
      </c>
      <c r="R402" s="132">
        <f>Q402*H402</f>
        <v>0.27205000000000001</v>
      </c>
      <c r="S402" s="132">
        <v>0</v>
      </c>
      <c r="T402" s="133">
        <f>S402*H402</f>
        <v>0</v>
      </c>
      <c r="AR402" s="134" t="s">
        <v>131</v>
      </c>
      <c r="AT402" s="134" t="s">
        <v>126</v>
      </c>
      <c r="AU402" s="134" t="s">
        <v>82</v>
      </c>
      <c r="AY402" s="17" t="s">
        <v>124</v>
      </c>
      <c r="BE402" s="135">
        <f>IF(N402="základní",J402,0)</f>
        <v>0</v>
      </c>
      <c r="BF402" s="135">
        <f>IF(N402="snížená",J402,0)</f>
        <v>0</v>
      </c>
      <c r="BG402" s="135">
        <f>IF(N402="zákl. přenesená",J402,0)</f>
        <v>0</v>
      </c>
      <c r="BH402" s="135">
        <f>IF(N402="sníž. přenesená",J402,0)</f>
        <v>0</v>
      </c>
      <c r="BI402" s="135">
        <f>IF(N402="nulová",J402,0)</f>
        <v>0</v>
      </c>
      <c r="BJ402" s="17" t="s">
        <v>80</v>
      </c>
      <c r="BK402" s="135">
        <f>ROUND(I402*H402,2)</f>
        <v>0</v>
      </c>
      <c r="BL402" s="17" t="s">
        <v>131</v>
      </c>
      <c r="BM402" s="134" t="s">
        <v>647</v>
      </c>
    </row>
    <row r="403" spans="2:65" s="1" customFormat="1" ht="11.25">
      <c r="B403" s="32"/>
      <c r="D403" s="136" t="s">
        <v>133</v>
      </c>
      <c r="F403" s="137" t="s">
        <v>648</v>
      </c>
      <c r="I403" s="138"/>
      <c r="L403" s="32"/>
      <c r="M403" s="139"/>
      <c r="T403" s="53"/>
      <c r="AT403" s="17" t="s">
        <v>133</v>
      </c>
      <c r="AU403" s="17" t="s">
        <v>82</v>
      </c>
    </row>
    <row r="404" spans="2:65" s="1" customFormat="1" ht="16.5" customHeight="1">
      <c r="B404" s="32"/>
      <c r="C404" s="161" t="s">
        <v>649</v>
      </c>
      <c r="D404" s="161" t="s">
        <v>290</v>
      </c>
      <c r="E404" s="162" t="s">
        <v>650</v>
      </c>
      <c r="F404" s="163" t="s">
        <v>651</v>
      </c>
      <c r="G404" s="164" t="s">
        <v>137</v>
      </c>
      <c r="H404" s="165">
        <v>1</v>
      </c>
      <c r="I404" s="166"/>
      <c r="J404" s="167">
        <f>ROUND(I404*H404,2)</f>
        <v>0</v>
      </c>
      <c r="K404" s="163" t="s">
        <v>130</v>
      </c>
      <c r="L404" s="168"/>
      <c r="M404" s="169" t="s">
        <v>19</v>
      </c>
      <c r="N404" s="170" t="s">
        <v>43</v>
      </c>
      <c r="P404" s="132">
        <f>O404*H404</f>
        <v>0</v>
      </c>
      <c r="Q404" s="132">
        <v>2.1999999999999999E-2</v>
      </c>
      <c r="R404" s="132">
        <f>Q404*H404</f>
        <v>2.1999999999999999E-2</v>
      </c>
      <c r="S404" s="132">
        <v>0</v>
      </c>
      <c r="T404" s="133">
        <f>S404*H404</f>
        <v>0</v>
      </c>
      <c r="AR404" s="134" t="s">
        <v>174</v>
      </c>
      <c r="AT404" s="134" t="s">
        <v>290</v>
      </c>
      <c r="AU404" s="134" t="s">
        <v>82</v>
      </c>
      <c r="AY404" s="17" t="s">
        <v>124</v>
      </c>
      <c r="BE404" s="135">
        <f>IF(N404="základní",J404,0)</f>
        <v>0</v>
      </c>
      <c r="BF404" s="135">
        <f>IF(N404="snížená",J404,0)</f>
        <v>0</v>
      </c>
      <c r="BG404" s="135">
        <f>IF(N404="zákl. přenesená",J404,0)</f>
        <v>0</v>
      </c>
      <c r="BH404" s="135">
        <f>IF(N404="sníž. přenesená",J404,0)</f>
        <v>0</v>
      </c>
      <c r="BI404" s="135">
        <f>IF(N404="nulová",J404,0)</f>
        <v>0</v>
      </c>
      <c r="BJ404" s="17" t="s">
        <v>80</v>
      </c>
      <c r="BK404" s="135">
        <f>ROUND(I404*H404,2)</f>
        <v>0</v>
      </c>
      <c r="BL404" s="17" t="s">
        <v>131</v>
      </c>
      <c r="BM404" s="134" t="s">
        <v>652</v>
      </c>
    </row>
    <row r="405" spans="2:65" s="1" customFormat="1" ht="16.5" customHeight="1">
      <c r="B405" s="32"/>
      <c r="C405" s="161" t="s">
        <v>653</v>
      </c>
      <c r="D405" s="161" t="s">
        <v>290</v>
      </c>
      <c r="E405" s="162" t="s">
        <v>637</v>
      </c>
      <c r="F405" s="163" t="s">
        <v>638</v>
      </c>
      <c r="G405" s="164" t="s">
        <v>204</v>
      </c>
      <c r="H405" s="165">
        <v>0.5</v>
      </c>
      <c r="I405" s="166"/>
      <c r="J405" s="167">
        <f>ROUND(I405*H405,2)</f>
        <v>0</v>
      </c>
      <c r="K405" s="163" t="s">
        <v>130</v>
      </c>
      <c r="L405" s="168"/>
      <c r="M405" s="169" t="s">
        <v>19</v>
      </c>
      <c r="N405" s="170" t="s">
        <v>43</v>
      </c>
      <c r="P405" s="132">
        <f>O405*H405</f>
        <v>0</v>
      </c>
      <c r="Q405" s="132">
        <v>1.4E-2</v>
      </c>
      <c r="R405" s="132">
        <f>Q405*H405</f>
        <v>7.0000000000000001E-3</v>
      </c>
      <c r="S405" s="132">
        <v>0</v>
      </c>
      <c r="T405" s="133">
        <f>S405*H405</f>
        <v>0</v>
      </c>
      <c r="AR405" s="134" t="s">
        <v>174</v>
      </c>
      <c r="AT405" s="134" t="s">
        <v>290</v>
      </c>
      <c r="AU405" s="134" t="s">
        <v>82</v>
      </c>
      <c r="AY405" s="17" t="s">
        <v>124</v>
      </c>
      <c r="BE405" s="135">
        <f>IF(N405="základní",J405,0)</f>
        <v>0</v>
      </c>
      <c r="BF405" s="135">
        <f>IF(N405="snížená",J405,0)</f>
        <v>0</v>
      </c>
      <c r="BG405" s="135">
        <f>IF(N405="zákl. přenesená",J405,0)</f>
        <v>0</v>
      </c>
      <c r="BH405" s="135">
        <f>IF(N405="sníž. přenesená",J405,0)</f>
        <v>0</v>
      </c>
      <c r="BI405" s="135">
        <f>IF(N405="nulová",J405,0)</f>
        <v>0</v>
      </c>
      <c r="BJ405" s="17" t="s">
        <v>80</v>
      </c>
      <c r="BK405" s="135">
        <f>ROUND(I405*H405,2)</f>
        <v>0</v>
      </c>
      <c r="BL405" s="17" t="s">
        <v>131</v>
      </c>
      <c r="BM405" s="134" t="s">
        <v>654</v>
      </c>
    </row>
    <row r="406" spans="2:65" s="13" customFormat="1" ht="11.25">
      <c r="B406" s="147"/>
      <c r="D406" s="141" t="s">
        <v>149</v>
      </c>
      <c r="F406" s="149" t="s">
        <v>655</v>
      </c>
      <c r="H406" s="150">
        <v>0.5</v>
      </c>
      <c r="I406" s="151"/>
      <c r="L406" s="147"/>
      <c r="M406" s="152"/>
      <c r="T406" s="153"/>
      <c r="AT406" s="148" t="s">
        <v>149</v>
      </c>
      <c r="AU406" s="148" t="s">
        <v>82</v>
      </c>
      <c r="AV406" s="13" t="s">
        <v>82</v>
      </c>
      <c r="AW406" s="13" t="s">
        <v>4</v>
      </c>
      <c r="AX406" s="13" t="s">
        <v>80</v>
      </c>
      <c r="AY406" s="148" t="s">
        <v>124</v>
      </c>
    </row>
    <row r="407" spans="2:65" s="1" customFormat="1" ht="33" customHeight="1">
      <c r="B407" s="32"/>
      <c r="C407" s="123" t="s">
        <v>656</v>
      </c>
      <c r="D407" s="123" t="s">
        <v>126</v>
      </c>
      <c r="E407" s="124" t="s">
        <v>657</v>
      </c>
      <c r="F407" s="125" t="s">
        <v>658</v>
      </c>
      <c r="G407" s="126" t="s">
        <v>137</v>
      </c>
      <c r="H407" s="127">
        <v>2</v>
      </c>
      <c r="I407" s="128"/>
      <c r="J407" s="129">
        <f>ROUND(I407*H407,2)</f>
        <v>0</v>
      </c>
      <c r="K407" s="125" t="s">
        <v>130</v>
      </c>
      <c r="L407" s="32"/>
      <c r="M407" s="130" t="s">
        <v>19</v>
      </c>
      <c r="N407" s="131" t="s">
        <v>43</v>
      </c>
      <c r="P407" s="132">
        <f>O407*H407</f>
        <v>0</v>
      </c>
      <c r="Q407" s="132">
        <v>0</v>
      </c>
      <c r="R407" s="132">
        <f>Q407*H407</f>
        <v>0</v>
      </c>
      <c r="S407" s="132">
        <v>8.2000000000000003E-2</v>
      </c>
      <c r="T407" s="133">
        <f>S407*H407</f>
        <v>0.16400000000000001</v>
      </c>
      <c r="AR407" s="134" t="s">
        <v>131</v>
      </c>
      <c r="AT407" s="134" t="s">
        <v>126</v>
      </c>
      <c r="AU407" s="134" t="s">
        <v>82</v>
      </c>
      <c r="AY407" s="17" t="s">
        <v>124</v>
      </c>
      <c r="BE407" s="135">
        <f>IF(N407="základní",J407,0)</f>
        <v>0</v>
      </c>
      <c r="BF407" s="135">
        <f>IF(N407="snížená",J407,0)</f>
        <v>0</v>
      </c>
      <c r="BG407" s="135">
        <f>IF(N407="zákl. přenesená",J407,0)</f>
        <v>0</v>
      </c>
      <c r="BH407" s="135">
        <f>IF(N407="sníž. přenesená",J407,0)</f>
        <v>0</v>
      </c>
      <c r="BI407" s="135">
        <f>IF(N407="nulová",J407,0)</f>
        <v>0</v>
      </c>
      <c r="BJ407" s="17" t="s">
        <v>80</v>
      </c>
      <c r="BK407" s="135">
        <f>ROUND(I407*H407,2)</f>
        <v>0</v>
      </c>
      <c r="BL407" s="17" t="s">
        <v>131</v>
      </c>
      <c r="BM407" s="134" t="s">
        <v>659</v>
      </c>
    </row>
    <row r="408" spans="2:65" s="1" customFormat="1" ht="11.25">
      <c r="B408" s="32"/>
      <c r="D408" s="136" t="s">
        <v>133</v>
      </c>
      <c r="F408" s="137" t="s">
        <v>660</v>
      </c>
      <c r="I408" s="138"/>
      <c r="L408" s="32"/>
      <c r="M408" s="139"/>
      <c r="T408" s="53"/>
      <c r="AT408" s="17" t="s">
        <v>133</v>
      </c>
      <c r="AU408" s="17" t="s">
        <v>82</v>
      </c>
    </row>
    <row r="409" spans="2:65" s="1" customFormat="1" ht="16.5" customHeight="1">
      <c r="B409" s="32"/>
      <c r="C409" s="123" t="s">
        <v>661</v>
      </c>
      <c r="D409" s="123" t="s">
        <v>126</v>
      </c>
      <c r="E409" s="124" t="s">
        <v>662</v>
      </c>
      <c r="F409" s="125" t="s">
        <v>663</v>
      </c>
      <c r="G409" s="126" t="s">
        <v>204</v>
      </c>
      <c r="H409" s="127">
        <v>40</v>
      </c>
      <c r="I409" s="128"/>
      <c r="J409" s="129">
        <f>ROUND(I409*H409,2)</f>
        <v>0</v>
      </c>
      <c r="K409" s="125" t="s">
        <v>19</v>
      </c>
      <c r="L409" s="32"/>
      <c r="M409" s="130" t="s">
        <v>19</v>
      </c>
      <c r="N409" s="131" t="s">
        <v>43</v>
      </c>
      <c r="P409" s="132">
        <f>O409*H409</f>
        <v>0</v>
      </c>
      <c r="Q409" s="132">
        <v>0</v>
      </c>
      <c r="R409" s="132">
        <f>Q409*H409</f>
        <v>0</v>
      </c>
      <c r="S409" s="132">
        <v>0</v>
      </c>
      <c r="T409" s="133">
        <f>S409*H409</f>
        <v>0</v>
      </c>
      <c r="AR409" s="134" t="s">
        <v>131</v>
      </c>
      <c r="AT409" s="134" t="s">
        <v>126</v>
      </c>
      <c r="AU409" s="134" t="s">
        <v>82</v>
      </c>
      <c r="AY409" s="17" t="s">
        <v>124</v>
      </c>
      <c r="BE409" s="135">
        <f>IF(N409="základní",J409,0)</f>
        <v>0</v>
      </c>
      <c r="BF409" s="135">
        <f>IF(N409="snížená",J409,0)</f>
        <v>0</v>
      </c>
      <c r="BG409" s="135">
        <f>IF(N409="zákl. přenesená",J409,0)</f>
        <v>0</v>
      </c>
      <c r="BH409" s="135">
        <f>IF(N409="sníž. přenesená",J409,0)</f>
        <v>0</v>
      </c>
      <c r="BI409" s="135">
        <f>IF(N409="nulová",J409,0)</f>
        <v>0</v>
      </c>
      <c r="BJ409" s="17" t="s">
        <v>80</v>
      </c>
      <c r="BK409" s="135">
        <f>ROUND(I409*H409,2)</f>
        <v>0</v>
      </c>
      <c r="BL409" s="17" t="s">
        <v>131</v>
      </c>
      <c r="BM409" s="134" t="s">
        <v>664</v>
      </c>
    </row>
    <row r="410" spans="2:65" s="11" customFormat="1" ht="22.9" customHeight="1">
      <c r="B410" s="111"/>
      <c r="D410" s="112" t="s">
        <v>71</v>
      </c>
      <c r="E410" s="121" t="s">
        <v>665</v>
      </c>
      <c r="F410" s="121" t="s">
        <v>666</v>
      </c>
      <c r="I410" s="114"/>
      <c r="J410" s="122">
        <f>BK410</f>
        <v>0</v>
      </c>
      <c r="L410" s="111"/>
      <c r="M410" s="116"/>
      <c r="P410" s="117">
        <f>SUM(P411:P442)</f>
        <v>0</v>
      </c>
      <c r="R410" s="117">
        <f>SUM(R411:R442)</f>
        <v>0</v>
      </c>
      <c r="T410" s="118">
        <f>SUM(T411:T442)</f>
        <v>0</v>
      </c>
      <c r="AR410" s="112" t="s">
        <v>80</v>
      </c>
      <c r="AT410" s="119" t="s">
        <v>71</v>
      </c>
      <c r="AU410" s="119" t="s">
        <v>80</v>
      </c>
      <c r="AY410" s="112" t="s">
        <v>124</v>
      </c>
      <c r="BK410" s="120">
        <f>SUM(BK411:BK442)</f>
        <v>0</v>
      </c>
    </row>
    <row r="411" spans="2:65" s="1" customFormat="1" ht="24.2" customHeight="1">
      <c r="B411" s="32"/>
      <c r="C411" s="123" t="s">
        <v>667</v>
      </c>
      <c r="D411" s="123" t="s">
        <v>126</v>
      </c>
      <c r="E411" s="124" t="s">
        <v>668</v>
      </c>
      <c r="F411" s="125" t="s">
        <v>669</v>
      </c>
      <c r="G411" s="126" t="s">
        <v>278</v>
      </c>
      <c r="H411" s="127">
        <v>2139.1790000000001</v>
      </c>
      <c r="I411" s="128"/>
      <c r="J411" s="129">
        <f>ROUND(I411*H411,2)</f>
        <v>0</v>
      </c>
      <c r="K411" s="125" t="s">
        <v>130</v>
      </c>
      <c r="L411" s="32"/>
      <c r="M411" s="130" t="s">
        <v>19</v>
      </c>
      <c r="N411" s="131" t="s">
        <v>43</v>
      </c>
      <c r="P411" s="132">
        <f>O411*H411</f>
        <v>0</v>
      </c>
      <c r="Q411" s="132">
        <v>0</v>
      </c>
      <c r="R411" s="132">
        <f>Q411*H411</f>
        <v>0</v>
      </c>
      <c r="S411" s="132">
        <v>0</v>
      </c>
      <c r="T411" s="133">
        <f>S411*H411</f>
        <v>0</v>
      </c>
      <c r="AR411" s="134" t="s">
        <v>131</v>
      </c>
      <c r="AT411" s="134" t="s">
        <v>126</v>
      </c>
      <c r="AU411" s="134" t="s">
        <v>82</v>
      </c>
      <c r="AY411" s="17" t="s">
        <v>124</v>
      </c>
      <c r="BE411" s="135">
        <f>IF(N411="základní",J411,0)</f>
        <v>0</v>
      </c>
      <c r="BF411" s="135">
        <f>IF(N411="snížená",J411,0)</f>
        <v>0</v>
      </c>
      <c r="BG411" s="135">
        <f>IF(N411="zákl. přenesená",J411,0)</f>
        <v>0</v>
      </c>
      <c r="BH411" s="135">
        <f>IF(N411="sníž. přenesená",J411,0)</f>
        <v>0</v>
      </c>
      <c r="BI411" s="135">
        <f>IF(N411="nulová",J411,0)</f>
        <v>0</v>
      </c>
      <c r="BJ411" s="17" t="s">
        <v>80</v>
      </c>
      <c r="BK411" s="135">
        <f>ROUND(I411*H411,2)</f>
        <v>0</v>
      </c>
      <c r="BL411" s="17" t="s">
        <v>131</v>
      </c>
      <c r="BM411" s="134" t="s">
        <v>670</v>
      </c>
    </row>
    <row r="412" spans="2:65" s="1" customFormat="1" ht="11.25">
      <c r="B412" s="32"/>
      <c r="D412" s="136" t="s">
        <v>133</v>
      </c>
      <c r="F412" s="137" t="s">
        <v>671</v>
      </c>
      <c r="I412" s="138"/>
      <c r="L412" s="32"/>
      <c r="M412" s="139"/>
      <c r="T412" s="53"/>
      <c r="AT412" s="17" t="s">
        <v>133</v>
      </c>
      <c r="AU412" s="17" t="s">
        <v>82</v>
      </c>
    </row>
    <row r="413" spans="2:65" s="1" customFormat="1" ht="24.2" customHeight="1">
      <c r="B413" s="32"/>
      <c r="C413" s="123" t="s">
        <v>672</v>
      </c>
      <c r="D413" s="123" t="s">
        <v>126</v>
      </c>
      <c r="E413" s="124" t="s">
        <v>673</v>
      </c>
      <c r="F413" s="125" t="s">
        <v>674</v>
      </c>
      <c r="G413" s="126" t="s">
        <v>278</v>
      </c>
      <c r="H413" s="127">
        <v>36887.391000000003</v>
      </c>
      <c r="I413" s="128"/>
      <c r="J413" s="129">
        <f>ROUND(I413*H413,2)</f>
        <v>0</v>
      </c>
      <c r="K413" s="125" t="s">
        <v>130</v>
      </c>
      <c r="L413" s="32"/>
      <c r="M413" s="130" t="s">
        <v>19</v>
      </c>
      <c r="N413" s="131" t="s">
        <v>43</v>
      </c>
      <c r="P413" s="132">
        <f>O413*H413</f>
        <v>0</v>
      </c>
      <c r="Q413" s="132">
        <v>0</v>
      </c>
      <c r="R413" s="132">
        <f>Q413*H413</f>
        <v>0</v>
      </c>
      <c r="S413" s="132">
        <v>0</v>
      </c>
      <c r="T413" s="133">
        <f>S413*H413</f>
        <v>0</v>
      </c>
      <c r="AR413" s="134" t="s">
        <v>131</v>
      </c>
      <c r="AT413" s="134" t="s">
        <v>126</v>
      </c>
      <c r="AU413" s="134" t="s">
        <v>82</v>
      </c>
      <c r="AY413" s="17" t="s">
        <v>124</v>
      </c>
      <c r="BE413" s="135">
        <f>IF(N413="základní",J413,0)</f>
        <v>0</v>
      </c>
      <c r="BF413" s="135">
        <f>IF(N413="snížená",J413,0)</f>
        <v>0</v>
      </c>
      <c r="BG413" s="135">
        <f>IF(N413="zákl. přenesená",J413,0)</f>
        <v>0</v>
      </c>
      <c r="BH413" s="135">
        <f>IF(N413="sníž. přenesená",J413,0)</f>
        <v>0</v>
      </c>
      <c r="BI413" s="135">
        <f>IF(N413="nulová",J413,0)</f>
        <v>0</v>
      </c>
      <c r="BJ413" s="17" t="s">
        <v>80</v>
      </c>
      <c r="BK413" s="135">
        <f>ROUND(I413*H413,2)</f>
        <v>0</v>
      </c>
      <c r="BL413" s="17" t="s">
        <v>131</v>
      </c>
      <c r="BM413" s="134" t="s">
        <v>675</v>
      </c>
    </row>
    <row r="414" spans="2:65" s="1" customFormat="1" ht="11.25">
      <c r="B414" s="32"/>
      <c r="D414" s="136" t="s">
        <v>133</v>
      </c>
      <c r="F414" s="137" t="s">
        <v>676</v>
      </c>
      <c r="I414" s="138"/>
      <c r="L414" s="32"/>
      <c r="M414" s="139"/>
      <c r="T414" s="53"/>
      <c r="AT414" s="17" t="s">
        <v>133</v>
      </c>
      <c r="AU414" s="17" t="s">
        <v>82</v>
      </c>
    </row>
    <row r="415" spans="2:65" s="12" customFormat="1" ht="11.25">
      <c r="B415" s="140"/>
      <c r="D415" s="141" t="s">
        <v>149</v>
      </c>
      <c r="E415" s="142" t="s">
        <v>19</v>
      </c>
      <c r="F415" s="143" t="s">
        <v>677</v>
      </c>
      <c r="H415" s="142" t="s">
        <v>19</v>
      </c>
      <c r="I415" s="144"/>
      <c r="L415" s="140"/>
      <c r="M415" s="145"/>
      <c r="T415" s="146"/>
      <c r="AT415" s="142" t="s">
        <v>149</v>
      </c>
      <c r="AU415" s="142" t="s">
        <v>82</v>
      </c>
      <c r="AV415" s="12" t="s">
        <v>80</v>
      </c>
      <c r="AW415" s="12" t="s">
        <v>33</v>
      </c>
      <c r="AX415" s="12" t="s">
        <v>72</v>
      </c>
      <c r="AY415" s="142" t="s">
        <v>124</v>
      </c>
    </row>
    <row r="416" spans="2:65" s="13" customFormat="1" ht="11.25">
      <c r="B416" s="147"/>
      <c r="D416" s="141" t="s">
        <v>149</v>
      </c>
      <c r="E416" s="148" t="s">
        <v>19</v>
      </c>
      <c r="F416" s="149" t="s">
        <v>678</v>
      </c>
      <c r="H416" s="150">
        <v>36887.391000000003</v>
      </c>
      <c r="I416" s="151"/>
      <c r="L416" s="147"/>
      <c r="M416" s="152"/>
      <c r="T416" s="153"/>
      <c r="AT416" s="148" t="s">
        <v>149</v>
      </c>
      <c r="AU416" s="148" t="s">
        <v>82</v>
      </c>
      <c r="AV416" s="13" t="s">
        <v>82</v>
      </c>
      <c r="AW416" s="13" t="s">
        <v>33</v>
      </c>
      <c r="AX416" s="13" t="s">
        <v>80</v>
      </c>
      <c r="AY416" s="148" t="s">
        <v>124</v>
      </c>
    </row>
    <row r="417" spans="2:65" s="1" customFormat="1" ht="16.5" customHeight="1">
      <c r="B417" s="32"/>
      <c r="C417" s="123" t="s">
        <v>679</v>
      </c>
      <c r="D417" s="123" t="s">
        <v>126</v>
      </c>
      <c r="E417" s="124" t="s">
        <v>680</v>
      </c>
      <c r="F417" s="125" t="s">
        <v>681</v>
      </c>
      <c r="G417" s="126" t="s">
        <v>278</v>
      </c>
      <c r="H417" s="127">
        <v>2139.1790000000001</v>
      </c>
      <c r="I417" s="128"/>
      <c r="J417" s="129">
        <f>ROUND(I417*H417,2)</f>
        <v>0</v>
      </c>
      <c r="K417" s="125" t="s">
        <v>130</v>
      </c>
      <c r="L417" s="32"/>
      <c r="M417" s="130" t="s">
        <v>19</v>
      </c>
      <c r="N417" s="131" t="s">
        <v>43</v>
      </c>
      <c r="P417" s="132">
        <f>O417*H417</f>
        <v>0</v>
      </c>
      <c r="Q417" s="132">
        <v>0</v>
      </c>
      <c r="R417" s="132">
        <f>Q417*H417</f>
        <v>0</v>
      </c>
      <c r="S417" s="132">
        <v>0</v>
      </c>
      <c r="T417" s="133">
        <f>S417*H417</f>
        <v>0</v>
      </c>
      <c r="AR417" s="134" t="s">
        <v>131</v>
      </c>
      <c r="AT417" s="134" t="s">
        <v>126</v>
      </c>
      <c r="AU417" s="134" t="s">
        <v>82</v>
      </c>
      <c r="AY417" s="17" t="s">
        <v>124</v>
      </c>
      <c r="BE417" s="135">
        <f>IF(N417="základní",J417,0)</f>
        <v>0</v>
      </c>
      <c r="BF417" s="135">
        <f>IF(N417="snížená",J417,0)</f>
        <v>0</v>
      </c>
      <c r="BG417" s="135">
        <f>IF(N417="zákl. přenesená",J417,0)</f>
        <v>0</v>
      </c>
      <c r="BH417" s="135">
        <f>IF(N417="sníž. přenesená",J417,0)</f>
        <v>0</v>
      </c>
      <c r="BI417" s="135">
        <f>IF(N417="nulová",J417,0)</f>
        <v>0</v>
      </c>
      <c r="BJ417" s="17" t="s">
        <v>80</v>
      </c>
      <c r="BK417" s="135">
        <f>ROUND(I417*H417,2)</f>
        <v>0</v>
      </c>
      <c r="BL417" s="17" t="s">
        <v>131</v>
      </c>
      <c r="BM417" s="134" t="s">
        <v>682</v>
      </c>
    </row>
    <row r="418" spans="2:65" s="1" customFormat="1" ht="11.25">
      <c r="B418" s="32"/>
      <c r="D418" s="136" t="s">
        <v>133</v>
      </c>
      <c r="F418" s="137" t="s">
        <v>683</v>
      </c>
      <c r="I418" s="138"/>
      <c r="L418" s="32"/>
      <c r="M418" s="139"/>
      <c r="T418" s="53"/>
      <c r="AT418" s="17" t="s">
        <v>133</v>
      </c>
      <c r="AU418" s="17" t="s">
        <v>82</v>
      </c>
    </row>
    <row r="419" spans="2:65" s="13" customFormat="1" ht="11.25">
      <c r="B419" s="147"/>
      <c r="D419" s="141" t="s">
        <v>149</v>
      </c>
      <c r="E419" s="148" t="s">
        <v>19</v>
      </c>
      <c r="F419" s="149" t="s">
        <v>684</v>
      </c>
      <c r="H419" s="150">
        <v>2139.1790000000001</v>
      </c>
      <c r="I419" s="151"/>
      <c r="L419" s="147"/>
      <c r="M419" s="152"/>
      <c r="T419" s="153"/>
      <c r="AT419" s="148" t="s">
        <v>149</v>
      </c>
      <c r="AU419" s="148" t="s">
        <v>82</v>
      </c>
      <c r="AV419" s="13" t="s">
        <v>82</v>
      </c>
      <c r="AW419" s="13" t="s">
        <v>33</v>
      </c>
      <c r="AX419" s="13" t="s">
        <v>80</v>
      </c>
      <c r="AY419" s="148" t="s">
        <v>124</v>
      </c>
    </row>
    <row r="420" spans="2:65" s="1" customFormat="1" ht="24.2" customHeight="1">
      <c r="B420" s="32"/>
      <c r="C420" s="123" t="s">
        <v>685</v>
      </c>
      <c r="D420" s="123" t="s">
        <v>126</v>
      </c>
      <c r="E420" s="124" t="s">
        <v>686</v>
      </c>
      <c r="F420" s="125" t="s">
        <v>687</v>
      </c>
      <c r="G420" s="126" t="s">
        <v>278</v>
      </c>
      <c r="H420" s="127">
        <v>382.07900000000001</v>
      </c>
      <c r="I420" s="128"/>
      <c r="J420" s="129">
        <f>ROUND(I420*H420,2)</f>
        <v>0</v>
      </c>
      <c r="K420" s="125" t="s">
        <v>130</v>
      </c>
      <c r="L420" s="32"/>
      <c r="M420" s="130" t="s">
        <v>19</v>
      </c>
      <c r="N420" s="131" t="s">
        <v>43</v>
      </c>
      <c r="P420" s="132">
        <f>O420*H420</f>
        <v>0</v>
      </c>
      <c r="Q420" s="132">
        <v>0</v>
      </c>
      <c r="R420" s="132">
        <f>Q420*H420</f>
        <v>0</v>
      </c>
      <c r="S420" s="132">
        <v>0</v>
      </c>
      <c r="T420" s="133">
        <f>S420*H420</f>
        <v>0</v>
      </c>
      <c r="AR420" s="134" t="s">
        <v>131</v>
      </c>
      <c r="AT420" s="134" t="s">
        <v>126</v>
      </c>
      <c r="AU420" s="134" t="s">
        <v>82</v>
      </c>
      <c r="AY420" s="17" t="s">
        <v>124</v>
      </c>
      <c r="BE420" s="135">
        <f>IF(N420="základní",J420,0)</f>
        <v>0</v>
      </c>
      <c r="BF420" s="135">
        <f>IF(N420="snížená",J420,0)</f>
        <v>0</v>
      </c>
      <c r="BG420" s="135">
        <f>IF(N420="zákl. přenesená",J420,0)</f>
        <v>0</v>
      </c>
      <c r="BH420" s="135">
        <f>IF(N420="sníž. přenesená",J420,0)</f>
        <v>0</v>
      </c>
      <c r="BI420" s="135">
        <f>IF(N420="nulová",J420,0)</f>
        <v>0</v>
      </c>
      <c r="BJ420" s="17" t="s">
        <v>80</v>
      </c>
      <c r="BK420" s="135">
        <f>ROUND(I420*H420,2)</f>
        <v>0</v>
      </c>
      <c r="BL420" s="17" t="s">
        <v>131</v>
      </c>
      <c r="BM420" s="134" t="s">
        <v>688</v>
      </c>
    </row>
    <row r="421" spans="2:65" s="1" customFormat="1" ht="11.25">
      <c r="B421" s="32"/>
      <c r="D421" s="136" t="s">
        <v>133</v>
      </c>
      <c r="F421" s="137" t="s">
        <v>689</v>
      </c>
      <c r="I421" s="138"/>
      <c r="L421" s="32"/>
      <c r="M421" s="139"/>
      <c r="T421" s="53"/>
      <c r="AT421" s="17" t="s">
        <v>133</v>
      </c>
      <c r="AU421" s="17" t="s">
        <v>82</v>
      </c>
    </row>
    <row r="422" spans="2:65" s="13" customFormat="1" ht="11.25">
      <c r="B422" s="147"/>
      <c r="D422" s="141" t="s">
        <v>149</v>
      </c>
      <c r="E422" s="148" t="s">
        <v>19</v>
      </c>
      <c r="F422" s="149" t="s">
        <v>690</v>
      </c>
      <c r="H422" s="150">
        <v>159.9</v>
      </c>
      <c r="I422" s="151"/>
      <c r="L422" s="147"/>
      <c r="M422" s="152"/>
      <c r="T422" s="153"/>
      <c r="AT422" s="148" t="s">
        <v>149</v>
      </c>
      <c r="AU422" s="148" t="s">
        <v>82</v>
      </c>
      <c r="AV422" s="13" t="s">
        <v>82</v>
      </c>
      <c r="AW422" s="13" t="s">
        <v>33</v>
      </c>
      <c r="AX422" s="13" t="s">
        <v>72</v>
      </c>
      <c r="AY422" s="148" t="s">
        <v>124</v>
      </c>
    </row>
    <row r="423" spans="2:65" s="13" customFormat="1" ht="11.25">
      <c r="B423" s="147"/>
      <c r="D423" s="141" t="s">
        <v>149</v>
      </c>
      <c r="E423" s="148" t="s">
        <v>19</v>
      </c>
      <c r="F423" s="149" t="s">
        <v>691</v>
      </c>
      <c r="H423" s="150">
        <v>14.625</v>
      </c>
      <c r="I423" s="151"/>
      <c r="L423" s="147"/>
      <c r="M423" s="152"/>
      <c r="T423" s="153"/>
      <c r="AT423" s="148" t="s">
        <v>149</v>
      </c>
      <c r="AU423" s="148" t="s">
        <v>82</v>
      </c>
      <c r="AV423" s="13" t="s">
        <v>82</v>
      </c>
      <c r="AW423" s="13" t="s">
        <v>33</v>
      </c>
      <c r="AX423" s="13" t="s">
        <v>72</v>
      </c>
      <c r="AY423" s="148" t="s">
        <v>124</v>
      </c>
    </row>
    <row r="424" spans="2:65" s="13" customFormat="1" ht="11.25">
      <c r="B424" s="147"/>
      <c r="D424" s="141" t="s">
        <v>149</v>
      </c>
      <c r="E424" s="148" t="s">
        <v>19</v>
      </c>
      <c r="F424" s="149" t="s">
        <v>692</v>
      </c>
      <c r="H424" s="150">
        <v>171.39</v>
      </c>
      <c r="I424" s="151"/>
      <c r="L424" s="147"/>
      <c r="M424" s="152"/>
      <c r="T424" s="153"/>
      <c r="AT424" s="148" t="s">
        <v>149</v>
      </c>
      <c r="AU424" s="148" t="s">
        <v>82</v>
      </c>
      <c r="AV424" s="13" t="s">
        <v>82</v>
      </c>
      <c r="AW424" s="13" t="s">
        <v>33</v>
      </c>
      <c r="AX424" s="13" t="s">
        <v>72</v>
      </c>
      <c r="AY424" s="148" t="s">
        <v>124</v>
      </c>
    </row>
    <row r="425" spans="2:65" s="13" customFormat="1" ht="11.25">
      <c r="B425" s="147"/>
      <c r="D425" s="141" t="s">
        <v>149</v>
      </c>
      <c r="E425" s="148" t="s">
        <v>19</v>
      </c>
      <c r="F425" s="149" t="s">
        <v>356</v>
      </c>
      <c r="H425" s="150">
        <v>36</v>
      </c>
      <c r="I425" s="151"/>
      <c r="L425" s="147"/>
      <c r="M425" s="152"/>
      <c r="T425" s="153"/>
      <c r="AT425" s="148" t="s">
        <v>149</v>
      </c>
      <c r="AU425" s="148" t="s">
        <v>82</v>
      </c>
      <c r="AV425" s="13" t="s">
        <v>82</v>
      </c>
      <c r="AW425" s="13" t="s">
        <v>33</v>
      </c>
      <c r="AX425" s="13" t="s">
        <v>72</v>
      </c>
      <c r="AY425" s="148" t="s">
        <v>124</v>
      </c>
    </row>
    <row r="426" spans="2:65" s="13" customFormat="1" ht="11.25">
      <c r="B426" s="147"/>
      <c r="D426" s="141" t="s">
        <v>149</v>
      </c>
      <c r="E426" s="148" t="s">
        <v>19</v>
      </c>
      <c r="F426" s="149" t="s">
        <v>693</v>
      </c>
      <c r="H426" s="150">
        <v>0.16400000000000001</v>
      </c>
      <c r="I426" s="151"/>
      <c r="L426" s="147"/>
      <c r="M426" s="152"/>
      <c r="T426" s="153"/>
      <c r="AT426" s="148" t="s">
        <v>149</v>
      </c>
      <c r="AU426" s="148" t="s">
        <v>82</v>
      </c>
      <c r="AV426" s="13" t="s">
        <v>82</v>
      </c>
      <c r="AW426" s="13" t="s">
        <v>33</v>
      </c>
      <c r="AX426" s="13" t="s">
        <v>72</v>
      </c>
      <c r="AY426" s="148" t="s">
        <v>124</v>
      </c>
    </row>
    <row r="427" spans="2:65" s="14" customFormat="1" ht="11.25">
      <c r="B427" s="154"/>
      <c r="D427" s="141" t="s">
        <v>149</v>
      </c>
      <c r="E427" s="155" t="s">
        <v>19</v>
      </c>
      <c r="F427" s="156" t="s">
        <v>164</v>
      </c>
      <c r="H427" s="157">
        <v>382.07900000000001</v>
      </c>
      <c r="I427" s="158"/>
      <c r="L427" s="154"/>
      <c r="M427" s="159"/>
      <c r="T427" s="160"/>
      <c r="AT427" s="155" t="s">
        <v>149</v>
      </c>
      <c r="AU427" s="155" t="s">
        <v>82</v>
      </c>
      <c r="AV427" s="14" t="s">
        <v>131</v>
      </c>
      <c r="AW427" s="14" t="s">
        <v>33</v>
      </c>
      <c r="AX427" s="14" t="s">
        <v>80</v>
      </c>
      <c r="AY427" s="155" t="s">
        <v>124</v>
      </c>
    </row>
    <row r="428" spans="2:65" s="1" customFormat="1" ht="24.2" customHeight="1">
      <c r="B428" s="32"/>
      <c r="C428" s="123" t="s">
        <v>694</v>
      </c>
      <c r="D428" s="123" t="s">
        <v>126</v>
      </c>
      <c r="E428" s="124" t="s">
        <v>695</v>
      </c>
      <c r="F428" s="125" t="s">
        <v>277</v>
      </c>
      <c r="G428" s="126" t="s">
        <v>278</v>
      </c>
      <c r="H428" s="127">
        <v>230.31</v>
      </c>
      <c r="I428" s="128"/>
      <c r="J428" s="129">
        <f>ROUND(I428*H428,2)</f>
        <v>0</v>
      </c>
      <c r="K428" s="125" t="s">
        <v>130</v>
      </c>
      <c r="L428" s="32"/>
      <c r="M428" s="130" t="s">
        <v>19</v>
      </c>
      <c r="N428" s="131" t="s">
        <v>43</v>
      </c>
      <c r="P428" s="132">
        <f>O428*H428</f>
        <v>0</v>
      </c>
      <c r="Q428" s="132">
        <v>0</v>
      </c>
      <c r="R428" s="132">
        <f>Q428*H428</f>
        <v>0</v>
      </c>
      <c r="S428" s="132">
        <v>0</v>
      </c>
      <c r="T428" s="133">
        <f>S428*H428</f>
        <v>0</v>
      </c>
      <c r="AR428" s="134" t="s">
        <v>131</v>
      </c>
      <c r="AT428" s="134" t="s">
        <v>126</v>
      </c>
      <c r="AU428" s="134" t="s">
        <v>82</v>
      </c>
      <c r="AY428" s="17" t="s">
        <v>124</v>
      </c>
      <c r="BE428" s="135">
        <f>IF(N428="základní",J428,0)</f>
        <v>0</v>
      </c>
      <c r="BF428" s="135">
        <f>IF(N428="snížená",J428,0)</f>
        <v>0</v>
      </c>
      <c r="BG428" s="135">
        <f>IF(N428="zákl. přenesená",J428,0)</f>
        <v>0</v>
      </c>
      <c r="BH428" s="135">
        <f>IF(N428="sníž. přenesená",J428,0)</f>
        <v>0</v>
      </c>
      <c r="BI428" s="135">
        <f>IF(N428="nulová",J428,0)</f>
        <v>0</v>
      </c>
      <c r="BJ428" s="17" t="s">
        <v>80</v>
      </c>
      <c r="BK428" s="135">
        <f>ROUND(I428*H428,2)</f>
        <v>0</v>
      </c>
      <c r="BL428" s="17" t="s">
        <v>131</v>
      </c>
      <c r="BM428" s="134" t="s">
        <v>696</v>
      </c>
    </row>
    <row r="429" spans="2:65" s="1" customFormat="1" ht="11.25">
      <c r="B429" s="32"/>
      <c r="D429" s="136" t="s">
        <v>133</v>
      </c>
      <c r="F429" s="137" t="s">
        <v>697</v>
      </c>
      <c r="I429" s="138"/>
      <c r="L429" s="32"/>
      <c r="M429" s="139"/>
      <c r="T429" s="53"/>
      <c r="AT429" s="17" t="s">
        <v>133</v>
      </c>
      <c r="AU429" s="17" t="s">
        <v>82</v>
      </c>
    </row>
    <row r="430" spans="2:65" s="13" customFormat="1" ht="11.25">
      <c r="B430" s="147"/>
      <c r="D430" s="141" t="s">
        <v>149</v>
      </c>
      <c r="E430" s="148" t="s">
        <v>19</v>
      </c>
      <c r="F430" s="149" t="s">
        <v>698</v>
      </c>
      <c r="H430" s="150">
        <v>231.42</v>
      </c>
      <c r="I430" s="151"/>
      <c r="L430" s="147"/>
      <c r="M430" s="152"/>
      <c r="T430" s="153"/>
      <c r="AT430" s="148" t="s">
        <v>149</v>
      </c>
      <c r="AU430" s="148" t="s">
        <v>82</v>
      </c>
      <c r="AV430" s="13" t="s">
        <v>82</v>
      </c>
      <c r="AW430" s="13" t="s">
        <v>33</v>
      </c>
      <c r="AX430" s="13" t="s">
        <v>72</v>
      </c>
      <c r="AY430" s="148" t="s">
        <v>124</v>
      </c>
    </row>
    <row r="431" spans="2:65" s="13" customFormat="1" ht="11.25">
      <c r="B431" s="147"/>
      <c r="D431" s="141" t="s">
        <v>149</v>
      </c>
      <c r="E431" s="148" t="s">
        <v>19</v>
      </c>
      <c r="F431" s="149" t="s">
        <v>699</v>
      </c>
      <c r="H431" s="150">
        <v>858.44</v>
      </c>
      <c r="I431" s="151"/>
      <c r="L431" s="147"/>
      <c r="M431" s="152"/>
      <c r="T431" s="153"/>
      <c r="AT431" s="148" t="s">
        <v>149</v>
      </c>
      <c r="AU431" s="148" t="s">
        <v>82</v>
      </c>
      <c r="AV431" s="13" t="s">
        <v>82</v>
      </c>
      <c r="AW431" s="13" t="s">
        <v>33</v>
      </c>
      <c r="AX431" s="13" t="s">
        <v>72</v>
      </c>
      <c r="AY431" s="148" t="s">
        <v>124</v>
      </c>
    </row>
    <row r="432" spans="2:65" s="13" customFormat="1" ht="11.25">
      <c r="B432" s="147"/>
      <c r="D432" s="141" t="s">
        <v>149</v>
      </c>
      <c r="E432" s="148" t="s">
        <v>19</v>
      </c>
      <c r="F432" s="149" t="s">
        <v>700</v>
      </c>
      <c r="H432" s="150">
        <v>7.65</v>
      </c>
      <c r="I432" s="151"/>
      <c r="L432" s="147"/>
      <c r="M432" s="152"/>
      <c r="T432" s="153"/>
      <c r="AT432" s="148" t="s">
        <v>149</v>
      </c>
      <c r="AU432" s="148" t="s">
        <v>82</v>
      </c>
      <c r="AV432" s="13" t="s">
        <v>82</v>
      </c>
      <c r="AW432" s="13" t="s">
        <v>33</v>
      </c>
      <c r="AX432" s="13" t="s">
        <v>72</v>
      </c>
      <c r="AY432" s="148" t="s">
        <v>124</v>
      </c>
    </row>
    <row r="433" spans="2:65" s="12" customFormat="1" ht="11.25">
      <c r="B433" s="140"/>
      <c r="D433" s="141" t="s">
        <v>149</v>
      </c>
      <c r="E433" s="142" t="s">
        <v>19</v>
      </c>
      <c r="F433" s="143" t="s">
        <v>701</v>
      </c>
      <c r="H433" s="142" t="s">
        <v>19</v>
      </c>
      <c r="I433" s="144"/>
      <c r="L433" s="140"/>
      <c r="M433" s="145"/>
      <c r="T433" s="146"/>
      <c r="AT433" s="142" t="s">
        <v>149</v>
      </c>
      <c r="AU433" s="142" t="s">
        <v>82</v>
      </c>
      <c r="AV433" s="12" t="s">
        <v>80</v>
      </c>
      <c r="AW433" s="12" t="s">
        <v>33</v>
      </c>
      <c r="AX433" s="12" t="s">
        <v>72</v>
      </c>
      <c r="AY433" s="142" t="s">
        <v>124</v>
      </c>
    </row>
    <row r="434" spans="2:65" s="13" customFormat="1" ht="11.25">
      <c r="B434" s="147"/>
      <c r="D434" s="141" t="s">
        <v>149</v>
      </c>
      <c r="E434" s="148" t="s">
        <v>19</v>
      </c>
      <c r="F434" s="149" t="s">
        <v>702</v>
      </c>
      <c r="H434" s="150">
        <v>-867.2</v>
      </c>
      <c r="I434" s="151"/>
      <c r="L434" s="147"/>
      <c r="M434" s="152"/>
      <c r="T434" s="153"/>
      <c r="AT434" s="148" t="s">
        <v>149</v>
      </c>
      <c r="AU434" s="148" t="s">
        <v>82</v>
      </c>
      <c r="AV434" s="13" t="s">
        <v>82</v>
      </c>
      <c r="AW434" s="13" t="s">
        <v>33</v>
      </c>
      <c r="AX434" s="13" t="s">
        <v>72</v>
      </c>
      <c r="AY434" s="148" t="s">
        <v>124</v>
      </c>
    </row>
    <row r="435" spans="2:65" s="14" customFormat="1" ht="11.25">
      <c r="B435" s="154"/>
      <c r="D435" s="141" t="s">
        <v>149</v>
      </c>
      <c r="E435" s="155" t="s">
        <v>19</v>
      </c>
      <c r="F435" s="156" t="s">
        <v>164</v>
      </c>
      <c r="H435" s="157">
        <v>230.31</v>
      </c>
      <c r="I435" s="158"/>
      <c r="L435" s="154"/>
      <c r="M435" s="159"/>
      <c r="T435" s="160"/>
      <c r="AT435" s="155" t="s">
        <v>149</v>
      </c>
      <c r="AU435" s="155" t="s">
        <v>82</v>
      </c>
      <c r="AV435" s="14" t="s">
        <v>131</v>
      </c>
      <c r="AW435" s="14" t="s">
        <v>33</v>
      </c>
      <c r="AX435" s="14" t="s">
        <v>80</v>
      </c>
      <c r="AY435" s="155" t="s">
        <v>124</v>
      </c>
    </row>
    <row r="436" spans="2:65" s="1" customFormat="1" ht="24.2" customHeight="1">
      <c r="B436" s="32"/>
      <c r="C436" s="123" t="s">
        <v>703</v>
      </c>
      <c r="D436" s="123" t="s">
        <v>126</v>
      </c>
      <c r="E436" s="124" t="s">
        <v>704</v>
      </c>
      <c r="F436" s="125" t="s">
        <v>705</v>
      </c>
      <c r="G436" s="126" t="s">
        <v>278</v>
      </c>
      <c r="H436" s="127">
        <v>659.59</v>
      </c>
      <c r="I436" s="128"/>
      <c r="J436" s="129">
        <f>ROUND(I436*H436,2)</f>
        <v>0</v>
      </c>
      <c r="K436" s="125" t="s">
        <v>130</v>
      </c>
      <c r="L436" s="32"/>
      <c r="M436" s="130" t="s">
        <v>19</v>
      </c>
      <c r="N436" s="131" t="s">
        <v>43</v>
      </c>
      <c r="P436" s="132">
        <f>O436*H436</f>
        <v>0</v>
      </c>
      <c r="Q436" s="132">
        <v>0</v>
      </c>
      <c r="R436" s="132">
        <f>Q436*H436</f>
        <v>0</v>
      </c>
      <c r="S436" s="132">
        <v>0</v>
      </c>
      <c r="T436" s="133">
        <f>S436*H436</f>
        <v>0</v>
      </c>
      <c r="AR436" s="134" t="s">
        <v>131</v>
      </c>
      <c r="AT436" s="134" t="s">
        <v>126</v>
      </c>
      <c r="AU436" s="134" t="s">
        <v>82</v>
      </c>
      <c r="AY436" s="17" t="s">
        <v>124</v>
      </c>
      <c r="BE436" s="135">
        <f>IF(N436="základní",J436,0)</f>
        <v>0</v>
      </c>
      <c r="BF436" s="135">
        <f>IF(N436="snížená",J436,0)</f>
        <v>0</v>
      </c>
      <c r="BG436" s="135">
        <f>IF(N436="zákl. přenesená",J436,0)</f>
        <v>0</v>
      </c>
      <c r="BH436" s="135">
        <f>IF(N436="sníž. přenesená",J436,0)</f>
        <v>0</v>
      </c>
      <c r="BI436" s="135">
        <f>IF(N436="nulová",J436,0)</f>
        <v>0</v>
      </c>
      <c r="BJ436" s="17" t="s">
        <v>80</v>
      </c>
      <c r="BK436" s="135">
        <f>ROUND(I436*H436,2)</f>
        <v>0</v>
      </c>
      <c r="BL436" s="17" t="s">
        <v>131</v>
      </c>
      <c r="BM436" s="134" t="s">
        <v>706</v>
      </c>
    </row>
    <row r="437" spans="2:65" s="1" customFormat="1" ht="11.25">
      <c r="B437" s="32"/>
      <c r="D437" s="136" t="s">
        <v>133</v>
      </c>
      <c r="F437" s="137" t="s">
        <v>707</v>
      </c>
      <c r="I437" s="138"/>
      <c r="L437" s="32"/>
      <c r="M437" s="139"/>
      <c r="T437" s="53"/>
      <c r="AT437" s="17" t="s">
        <v>133</v>
      </c>
      <c r="AU437" s="17" t="s">
        <v>82</v>
      </c>
    </row>
    <row r="438" spans="2:65" s="13" customFormat="1" ht="11.25">
      <c r="B438" s="147"/>
      <c r="D438" s="141" t="s">
        <v>149</v>
      </c>
      <c r="E438" s="148" t="s">
        <v>19</v>
      </c>
      <c r="F438" s="149" t="s">
        <v>708</v>
      </c>
      <c r="H438" s="150">
        <v>40.26</v>
      </c>
      <c r="I438" s="151"/>
      <c r="L438" s="147"/>
      <c r="M438" s="152"/>
      <c r="T438" s="153"/>
      <c r="AT438" s="148" t="s">
        <v>149</v>
      </c>
      <c r="AU438" s="148" t="s">
        <v>82</v>
      </c>
      <c r="AV438" s="13" t="s">
        <v>82</v>
      </c>
      <c r="AW438" s="13" t="s">
        <v>33</v>
      </c>
      <c r="AX438" s="13" t="s">
        <v>72</v>
      </c>
      <c r="AY438" s="148" t="s">
        <v>124</v>
      </c>
    </row>
    <row r="439" spans="2:65" s="13" customFormat="1" ht="11.25">
      <c r="B439" s="147"/>
      <c r="D439" s="141" t="s">
        <v>149</v>
      </c>
      <c r="E439" s="148" t="s">
        <v>19</v>
      </c>
      <c r="F439" s="149" t="s">
        <v>709</v>
      </c>
      <c r="H439" s="150">
        <v>342.87</v>
      </c>
      <c r="I439" s="151"/>
      <c r="L439" s="147"/>
      <c r="M439" s="152"/>
      <c r="T439" s="153"/>
      <c r="AT439" s="148" t="s">
        <v>149</v>
      </c>
      <c r="AU439" s="148" t="s">
        <v>82</v>
      </c>
      <c r="AV439" s="13" t="s">
        <v>82</v>
      </c>
      <c r="AW439" s="13" t="s">
        <v>33</v>
      </c>
      <c r="AX439" s="13" t="s">
        <v>72</v>
      </c>
      <c r="AY439" s="148" t="s">
        <v>124</v>
      </c>
    </row>
    <row r="440" spans="2:65" s="13" customFormat="1" ht="11.25">
      <c r="B440" s="147"/>
      <c r="D440" s="141" t="s">
        <v>149</v>
      </c>
      <c r="E440" s="148" t="s">
        <v>19</v>
      </c>
      <c r="F440" s="149" t="s">
        <v>710</v>
      </c>
      <c r="H440" s="150">
        <v>210.91</v>
      </c>
      <c r="I440" s="151"/>
      <c r="L440" s="147"/>
      <c r="M440" s="152"/>
      <c r="T440" s="153"/>
      <c r="AT440" s="148" t="s">
        <v>149</v>
      </c>
      <c r="AU440" s="148" t="s">
        <v>82</v>
      </c>
      <c r="AV440" s="13" t="s">
        <v>82</v>
      </c>
      <c r="AW440" s="13" t="s">
        <v>33</v>
      </c>
      <c r="AX440" s="13" t="s">
        <v>72</v>
      </c>
      <c r="AY440" s="148" t="s">
        <v>124</v>
      </c>
    </row>
    <row r="441" spans="2:65" s="13" customFormat="1" ht="11.25">
      <c r="B441" s="147"/>
      <c r="D441" s="141" t="s">
        <v>149</v>
      </c>
      <c r="E441" s="148" t="s">
        <v>19</v>
      </c>
      <c r="F441" s="149" t="s">
        <v>711</v>
      </c>
      <c r="H441" s="150">
        <v>65.55</v>
      </c>
      <c r="I441" s="151"/>
      <c r="L441" s="147"/>
      <c r="M441" s="152"/>
      <c r="T441" s="153"/>
      <c r="AT441" s="148" t="s">
        <v>149</v>
      </c>
      <c r="AU441" s="148" t="s">
        <v>82</v>
      </c>
      <c r="AV441" s="13" t="s">
        <v>82</v>
      </c>
      <c r="AW441" s="13" t="s">
        <v>33</v>
      </c>
      <c r="AX441" s="13" t="s">
        <v>72</v>
      </c>
      <c r="AY441" s="148" t="s">
        <v>124</v>
      </c>
    </row>
    <row r="442" spans="2:65" s="14" customFormat="1" ht="11.25">
      <c r="B442" s="154"/>
      <c r="D442" s="141" t="s">
        <v>149</v>
      </c>
      <c r="E442" s="155" t="s">
        <v>19</v>
      </c>
      <c r="F442" s="156" t="s">
        <v>164</v>
      </c>
      <c r="H442" s="157">
        <v>659.59</v>
      </c>
      <c r="I442" s="158"/>
      <c r="L442" s="154"/>
      <c r="M442" s="159"/>
      <c r="T442" s="160"/>
      <c r="AT442" s="155" t="s">
        <v>149</v>
      </c>
      <c r="AU442" s="155" t="s">
        <v>82</v>
      </c>
      <c r="AV442" s="14" t="s">
        <v>131</v>
      </c>
      <c r="AW442" s="14" t="s">
        <v>33</v>
      </c>
      <c r="AX442" s="14" t="s">
        <v>80</v>
      </c>
      <c r="AY442" s="155" t="s">
        <v>124</v>
      </c>
    </row>
    <row r="443" spans="2:65" s="11" customFormat="1" ht="22.9" customHeight="1">
      <c r="B443" s="111"/>
      <c r="D443" s="112" t="s">
        <v>71</v>
      </c>
      <c r="E443" s="121" t="s">
        <v>712</v>
      </c>
      <c r="F443" s="121" t="s">
        <v>713</v>
      </c>
      <c r="I443" s="114"/>
      <c r="J443" s="122">
        <f>BK443</f>
        <v>0</v>
      </c>
      <c r="L443" s="111"/>
      <c r="M443" s="116"/>
      <c r="P443" s="117">
        <f>SUM(P444:P445)</f>
        <v>0</v>
      </c>
      <c r="R443" s="117">
        <f>SUM(R444:R445)</f>
        <v>0</v>
      </c>
      <c r="T443" s="118">
        <f>SUM(T444:T445)</f>
        <v>0</v>
      </c>
      <c r="AR443" s="112" t="s">
        <v>80</v>
      </c>
      <c r="AT443" s="119" t="s">
        <v>71</v>
      </c>
      <c r="AU443" s="119" t="s">
        <v>80</v>
      </c>
      <c r="AY443" s="112" t="s">
        <v>124</v>
      </c>
      <c r="BK443" s="120">
        <f>SUM(BK444:BK445)</f>
        <v>0</v>
      </c>
    </row>
    <row r="444" spans="2:65" s="1" customFormat="1" ht="24.2" customHeight="1">
      <c r="B444" s="32"/>
      <c r="C444" s="123" t="s">
        <v>714</v>
      </c>
      <c r="D444" s="123" t="s">
        <v>126</v>
      </c>
      <c r="E444" s="124" t="s">
        <v>715</v>
      </c>
      <c r="F444" s="125" t="s">
        <v>716</v>
      </c>
      <c r="G444" s="126" t="s">
        <v>278</v>
      </c>
      <c r="H444" s="127">
        <v>960.202</v>
      </c>
      <c r="I444" s="128"/>
      <c r="J444" s="129">
        <f>ROUND(I444*H444,2)</f>
        <v>0</v>
      </c>
      <c r="K444" s="125" t="s">
        <v>130</v>
      </c>
      <c r="L444" s="32"/>
      <c r="M444" s="130" t="s">
        <v>19</v>
      </c>
      <c r="N444" s="131" t="s">
        <v>43</v>
      </c>
      <c r="P444" s="132">
        <f>O444*H444</f>
        <v>0</v>
      </c>
      <c r="Q444" s="132">
        <v>0</v>
      </c>
      <c r="R444" s="132">
        <f>Q444*H444</f>
        <v>0</v>
      </c>
      <c r="S444" s="132">
        <v>0</v>
      </c>
      <c r="T444" s="133">
        <f>S444*H444</f>
        <v>0</v>
      </c>
      <c r="AR444" s="134" t="s">
        <v>131</v>
      </c>
      <c r="AT444" s="134" t="s">
        <v>126</v>
      </c>
      <c r="AU444" s="134" t="s">
        <v>82</v>
      </c>
      <c r="AY444" s="17" t="s">
        <v>124</v>
      </c>
      <c r="BE444" s="135">
        <f>IF(N444="základní",J444,0)</f>
        <v>0</v>
      </c>
      <c r="BF444" s="135">
        <f>IF(N444="snížená",J444,0)</f>
        <v>0</v>
      </c>
      <c r="BG444" s="135">
        <f>IF(N444="zákl. přenesená",J444,0)</f>
        <v>0</v>
      </c>
      <c r="BH444" s="135">
        <f>IF(N444="sníž. přenesená",J444,0)</f>
        <v>0</v>
      </c>
      <c r="BI444" s="135">
        <f>IF(N444="nulová",J444,0)</f>
        <v>0</v>
      </c>
      <c r="BJ444" s="17" t="s">
        <v>80</v>
      </c>
      <c r="BK444" s="135">
        <f>ROUND(I444*H444,2)</f>
        <v>0</v>
      </c>
      <c r="BL444" s="17" t="s">
        <v>131</v>
      </c>
      <c r="BM444" s="134" t="s">
        <v>717</v>
      </c>
    </row>
    <row r="445" spans="2:65" s="1" customFormat="1" ht="11.25">
      <c r="B445" s="32"/>
      <c r="D445" s="136" t="s">
        <v>133</v>
      </c>
      <c r="F445" s="137" t="s">
        <v>718</v>
      </c>
      <c r="I445" s="138"/>
      <c r="L445" s="32"/>
      <c r="M445" s="139"/>
      <c r="T445" s="53"/>
      <c r="AT445" s="17" t="s">
        <v>133</v>
      </c>
      <c r="AU445" s="17" t="s">
        <v>82</v>
      </c>
    </row>
    <row r="446" spans="2:65" s="11" customFormat="1" ht="25.9" customHeight="1">
      <c r="B446" s="111"/>
      <c r="D446" s="112" t="s">
        <v>71</v>
      </c>
      <c r="E446" s="113" t="s">
        <v>719</v>
      </c>
      <c r="F446" s="113" t="s">
        <v>720</v>
      </c>
      <c r="I446" s="114"/>
      <c r="J446" s="115">
        <f>BK446</f>
        <v>0</v>
      </c>
      <c r="L446" s="111"/>
      <c r="M446" s="116"/>
      <c r="P446" s="117">
        <f>P447+P456</f>
        <v>0</v>
      </c>
      <c r="R446" s="117">
        <f>R447+R456</f>
        <v>0.11775929999999998</v>
      </c>
      <c r="T446" s="118">
        <f>T447+T456</f>
        <v>0</v>
      </c>
      <c r="AR446" s="112" t="s">
        <v>82</v>
      </c>
      <c r="AT446" s="119" t="s">
        <v>71</v>
      </c>
      <c r="AU446" s="119" t="s">
        <v>72</v>
      </c>
      <c r="AY446" s="112" t="s">
        <v>124</v>
      </c>
      <c r="BK446" s="120">
        <f>BK447+BK456</f>
        <v>0</v>
      </c>
    </row>
    <row r="447" spans="2:65" s="11" customFormat="1" ht="22.9" customHeight="1">
      <c r="B447" s="111"/>
      <c r="D447" s="112" t="s">
        <v>71</v>
      </c>
      <c r="E447" s="121" t="s">
        <v>721</v>
      </c>
      <c r="F447" s="121" t="s">
        <v>722</v>
      </c>
      <c r="I447" s="114"/>
      <c r="J447" s="122">
        <f>BK447</f>
        <v>0</v>
      </c>
      <c r="L447" s="111"/>
      <c r="M447" s="116"/>
      <c r="P447" s="117">
        <f>SUM(P448:P455)</f>
        <v>0</v>
      </c>
      <c r="R447" s="117">
        <f>SUM(R448:R455)</f>
        <v>0.11475929999999998</v>
      </c>
      <c r="T447" s="118">
        <f>SUM(T448:T455)</f>
        <v>0</v>
      </c>
      <c r="AR447" s="112" t="s">
        <v>82</v>
      </c>
      <c r="AT447" s="119" t="s">
        <v>71</v>
      </c>
      <c r="AU447" s="119" t="s">
        <v>80</v>
      </c>
      <c r="AY447" s="112" t="s">
        <v>124</v>
      </c>
      <c r="BK447" s="120">
        <f>SUM(BK448:BK455)</f>
        <v>0</v>
      </c>
    </row>
    <row r="448" spans="2:65" s="1" customFormat="1" ht="16.5" customHeight="1">
      <c r="B448" s="32"/>
      <c r="C448" s="123" t="s">
        <v>723</v>
      </c>
      <c r="D448" s="123" t="s">
        <v>126</v>
      </c>
      <c r="E448" s="124" t="s">
        <v>724</v>
      </c>
      <c r="F448" s="125" t="s">
        <v>725</v>
      </c>
      <c r="G448" s="126" t="s">
        <v>129</v>
      </c>
      <c r="H448" s="127">
        <v>282.45</v>
      </c>
      <c r="I448" s="128"/>
      <c r="J448" s="129">
        <f>ROUND(I448*H448,2)</f>
        <v>0</v>
      </c>
      <c r="K448" s="125" t="s">
        <v>130</v>
      </c>
      <c r="L448" s="32"/>
      <c r="M448" s="130" t="s">
        <v>19</v>
      </c>
      <c r="N448" s="131" t="s">
        <v>43</v>
      </c>
      <c r="P448" s="132">
        <f>O448*H448</f>
        <v>0</v>
      </c>
      <c r="Q448" s="132">
        <v>4.0000000000000003E-5</v>
      </c>
      <c r="R448" s="132">
        <f>Q448*H448</f>
        <v>1.1298000000000001E-2</v>
      </c>
      <c r="S448" s="132">
        <v>0</v>
      </c>
      <c r="T448" s="133">
        <f>S448*H448</f>
        <v>0</v>
      </c>
      <c r="AR448" s="134" t="s">
        <v>223</v>
      </c>
      <c r="AT448" s="134" t="s">
        <v>126</v>
      </c>
      <c r="AU448" s="134" t="s">
        <v>82</v>
      </c>
      <c r="AY448" s="17" t="s">
        <v>124</v>
      </c>
      <c r="BE448" s="135">
        <f>IF(N448="základní",J448,0)</f>
        <v>0</v>
      </c>
      <c r="BF448" s="135">
        <f>IF(N448="snížená",J448,0)</f>
        <v>0</v>
      </c>
      <c r="BG448" s="135">
        <f>IF(N448="zákl. přenesená",J448,0)</f>
        <v>0</v>
      </c>
      <c r="BH448" s="135">
        <f>IF(N448="sníž. přenesená",J448,0)</f>
        <v>0</v>
      </c>
      <c r="BI448" s="135">
        <f>IF(N448="nulová",J448,0)</f>
        <v>0</v>
      </c>
      <c r="BJ448" s="17" t="s">
        <v>80</v>
      </c>
      <c r="BK448" s="135">
        <f>ROUND(I448*H448,2)</f>
        <v>0</v>
      </c>
      <c r="BL448" s="17" t="s">
        <v>223</v>
      </c>
      <c r="BM448" s="134" t="s">
        <v>726</v>
      </c>
    </row>
    <row r="449" spans="2:65" s="1" customFormat="1" ht="11.25">
      <c r="B449" s="32"/>
      <c r="D449" s="136" t="s">
        <v>133</v>
      </c>
      <c r="F449" s="137" t="s">
        <v>727</v>
      </c>
      <c r="I449" s="138"/>
      <c r="L449" s="32"/>
      <c r="M449" s="139"/>
      <c r="T449" s="53"/>
      <c r="AT449" s="17" t="s">
        <v>133</v>
      </c>
      <c r="AU449" s="17" t="s">
        <v>82</v>
      </c>
    </row>
    <row r="450" spans="2:65" s="12" customFormat="1" ht="11.25">
      <c r="B450" s="140"/>
      <c r="D450" s="141" t="s">
        <v>149</v>
      </c>
      <c r="E450" s="142" t="s">
        <v>19</v>
      </c>
      <c r="F450" s="143" t="s">
        <v>728</v>
      </c>
      <c r="H450" s="142" t="s">
        <v>19</v>
      </c>
      <c r="I450" s="144"/>
      <c r="L450" s="140"/>
      <c r="M450" s="145"/>
      <c r="T450" s="146"/>
      <c r="AT450" s="142" t="s">
        <v>149</v>
      </c>
      <c r="AU450" s="142" t="s">
        <v>82</v>
      </c>
      <c r="AV450" s="12" t="s">
        <v>80</v>
      </c>
      <c r="AW450" s="12" t="s">
        <v>33</v>
      </c>
      <c r="AX450" s="12" t="s">
        <v>72</v>
      </c>
      <c r="AY450" s="142" t="s">
        <v>124</v>
      </c>
    </row>
    <row r="451" spans="2:65" s="13" customFormat="1" ht="11.25">
      <c r="B451" s="147"/>
      <c r="D451" s="141" t="s">
        <v>149</v>
      </c>
      <c r="E451" s="148" t="s">
        <v>19</v>
      </c>
      <c r="F451" s="149" t="s">
        <v>729</v>
      </c>
      <c r="H451" s="150">
        <v>282.45</v>
      </c>
      <c r="I451" s="151"/>
      <c r="L451" s="147"/>
      <c r="M451" s="152"/>
      <c r="T451" s="153"/>
      <c r="AT451" s="148" t="s">
        <v>149</v>
      </c>
      <c r="AU451" s="148" t="s">
        <v>82</v>
      </c>
      <c r="AV451" s="13" t="s">
        <v>82</v>
      </c>
      <c r="AW451" s="13" t="s">
        <v>33</v>
      </c>
      <c r="AX451" s="13" t="s">
        <v>80</v>
      </c>
      <c r="AY451" s="148" t="s">
        <v>124</v>
      </c>
    </row>
    <row r="452" spans="2:65" s="1" customFormat="1" ht="16.5" customHeight="1">
      <c r="B452" s="32"/>
      <c r="C452" s="161" t="s">
        <v>730</v>
      </c>
      <c r="D452" s="161" t="s">
        <v>290</v>
      </c>
      <c r="E452" s="162" t="s">
        <v>731</v>
      </c>
      <c r="F452" s="163" t="s">
        <v>732</v>
      </c>
      <c r="G452" s="164" t="s">
        <v>129</v>
      </c>
      <c r="H452" s="165">
        <v>344.87099999999998</v>
      </c>
      <c r="I452" s="166"/>
      <c r="J452" s="167">
        <f>ROUND(I452*H452,2)</f>
        <v>0</v>
      </c>
      <c r="K452" s="163" t="s">
        <v>130</v>
      </c>
      <c r="L452" s="168"/>
      <c r="M452" s="169" t="s">
        <v>19</v>
      </c>
      <c r="N452" s="170" t="s">
        <v>43</v>
      </c>
      <c r="P452" s="132">
        <f>O452*H452</f>
        <v>0</v>
      </c>
      <c r="Q452" s="132">
        <v>2.9999999999999997E-4</v>
      </c>
      <c r="R452" s="132">
        <f>Q452*H452</f>
        <v>0.10346129999999998</v>
      </c>
      <c r="S452" s="132">
        <v>0</v>
      </c>
      <c r="T452" s="133">
        <f>S452*H452</f>
        <v>0</v>
      </c>
      <c r="AR452" s="134" t="s">
        <v>330</v>
      </c>
      <c r="AT452" s="134" t="s">
        <v>290</v>
      </c>
      <c r="AU452" s="134" t="s">
        <v>82</v>
      </c>
      <c r="AY452" s="17" t="s">
        <v>124</v>
      </c>
      <c r="BE452" s="135">
        <f>IF(N452="základní",J452,0)</f>
        <v>0</v>
      </c>
      <c r="BF452" s="135">
        <f>IF(N452="snížená",J452,0)</f>
        <v>0</v>
      </c>
      <c r="BG452" s="135">
        <f>IF(N452="zákl. přenesená",J452,0)</f>
        <v>0</v>
      </c>
      <c r="BH452" s="135">
        <f>IF(N452="sníž. přenesená",J452,0)</f>
        <v>0</v>
      </c>
      <c r="BI452" s="135">
        <f>IF(N452="nulová",J452,0)</f>
        <v>0</v>
      </c>
      <c r="BJ452" s="17" t="s">
        <v>80</v>
      </c>
      <c r="BK452" s="135">
        <f>ROUND(I452*H452,2)</f>
        <v>0</v>
      </c>
      <c r="BL452" s="17" t="s">
        <v>223</v>
      </c>
      <c r="BM452" s="134" t="s">
        <v>733</v>
      </c>
    </row>
    <row r="453" spans="2:65" s="13" customFormat="1" ht="11.25">
      <c r="B453" s="147"/>
      <c r="D453" s="141" t="s">
        <v>149</v>
      </c>
      <c r="F453" s="149" t="s">
        <v>734</v>
      </c>
      <c r="H453" s="150">
        <v>344.87099999999998</v>
      </c>
      <c r="I453" s="151"/>
      <c r="L453" s="147"/>
      <c r="M453" s="152"/>
      <c r="T453" s="153"/>
      <c r="AT453" s="148" t="s">
        <v>149</v>
      </c>
      <c r="AU453" s="148" t="s">
        <v>82</v>
      </c>
      <c r="AV453" s="13" t="s">
        <v>82</v>
      </c>
      <c r="AW453" s="13" t="s">
        <v>4</v>
      </c>
      <c r="AX453" s="13" t="s">
        <v>80</v>
      </c>
      <c r="AY453" s="148" t="s">
        <v>124</v>
      </c>
    </row>
    <row r="454" spans="2:65" s="1" customFormat="1" ht="24.2" customHeight="1">
      <c r="B454" s="32"/>
      <c r="C454" s="123" t="s">
        <v>735</v>
      </c>
      <c r="D454" s="123" t="s">
        <v>126</v>
      </c>
      <c r="E454" s="124" t="s">
        <v>736</v>
      </c>
      <c r="F454" s="125" t="s">
        <v>737</v>
      </c>
      <c r="G454" s="126" t="s">
        <v>278</v>
      </c>
      <c r="H454" s="127">
        <v>0.115</v>
      </c>
      <c r="I454" s="128"/>
      <c r="J454" s="129">
        <f>ROUND(I454*H454,2)</f>
        <v>0</v>
      </c>
      <c r="K454" s="125" t="s">
        <v>130</v>
      </c>
      <c r="L454" s="32"/>
      <c r="M454" s="130" t="s">
        <v>19</v>
      </c>
      <c r="N454" s="131" t="s">
        <v>43</v>
      </c>
      <c r="P454" s="132">
        <f>O454*H454</f>
        <v>0</v>
      </c>
      <c r="Q454" s="132">
        <v>0</v>
      </c>
      <c r="R454" s="132">
        <f>Q454*H454</f>
        <v>0</v>
      </c>
      <c r="S454" s="132">
        <v>0</v>
      </c>
      <c r="T454" s="133">
        <f>S454*H454</f>
        <v>0</v>
      </c>
      <c r="AR454" s="134" t="s">
        <v>223</v>
      </c>
      <c r="AT454" s="134" t="s">
        <v>126</v>
      </c>
      <c r="AU454" s="134" t="s">
        <v>82</v>
      </c>
      <c r="AY454" s="17" t="s">
        <v>124</v>
      </c>
      <c r="BE454" s="135">
        <f>IF(N454="základní",J454,0)</f>
        <v>0</v>
      </c>
      <c r="BF454" s="135">
        <f>IF(N454="snížená",J454,0)</f>
        <v>0</v>
      </c>
      <c r="BG454" s="135">
        <f>IF(N454="zákl. přenesená",J454,0)</f>
        <v>0</v>
      </c>
      <c r="BH454" s="135">
        <f>IF(N454="sníž. přenesená",J454,0)</f>
        <v>0</v>
      </c>
      <c r="BI454" s="135">
        <f>IF(N454="nulová",J454,0)</f>
        <v>0</v>
      </c>
      <c r="BJ454" s="17" t="s">
        <v>80</v>
      </c>
      <c r="BK454" s="135">
        <f>ROUND(I454*H454,2)</f>
        <v>0</v>
      </c>
      <c r="BL454" s="17" t="s">
        <v>223</v>
      </c>
      <c r="BM454" s="134" t="s">
        <v>738</v>
      </c>
    </row>
    <row r="455" spans="2:65" s="1" customFormat="1" ht="11.25">
      <c r="B455" s="32"/>
      <c r="D455" s="136" t="s">
        <v>133</v>
      </c>
      <c r="F455" s="137" t="s">
        <v>739</v>
      </c>
      <c r="I455" s="138"/>
      <c r="L455" s="32"/>
      <c r="M455" s="139"/>
      <c r="T455" s="53"/>
      <c r="AT455" s="17" t="s">
        <v>133</v>
      </c>
      <c r="AU455" s="17" t="s">
        <v>82</v>
      </c>
    </row>
    <row r="456" spans="2:65" s="11" customFormat="1" ht="22.9" customHeight="1">
      <c r="B456" s="111"/>
      <c r="D456" s="112" t="s">
        <v>71</v>
      </c>
      <c r="E456" s="121" t="s">
        <v>740</v>
      </c>
      <c r="F456" s="121" t="s">
        <v>741</v>
      </c>
      <c r="I456" s="114"/>
      <c r="J456" s="122">
        <f>BK456</f>
        <v>0</v>
      </c>
      <c r="L456" s="111"/>
      <c r="M456" s="116"/>
      <c r="P456" s="117">
        <f>SUM(P457:P460)</f>
        <v>0</v>
      </c>
      <c r="R456" s="117">
        <f>SUM(R457:R460)</f>
        <v>3.0000000000000001E-3</v>
      </c>
      <c r="T456" s="118">
        <f>SUM(T457:T460)</f>
        <v>0</v>
      </c>
      <c r="AR456" s="112" t="s">
        <v>82</v>
      </c>
      <c r="AT456" s="119" t="s">
        <v>71</v>
      </c>
      <c r="AU456" s="119" t="s">
        <v>80</v>
      </c>
      <c r="AY456" s="112" t="s">
        <v>124</v>
      </c>
      <c r="BK456" s="120">
        <f>SUM(BK457:BK460)</f>
        <v>0</v>
      </c>
    </row>
    <row r="457" spans="2:65" s="1" customFormat="1" ht="16.5" customHeight="1">
      <c r="B457" s="32"/>
      <c r="C457" s="123" t="s">
        <v>742</v>
      </c>
      <c r="D457" s="123" t="s">
        <v>126</v>
      </c>
      <c r="E457" s="124" t="s">
        <v>743</v>
      </c>
      <c r="F457" s="125" t="s">
        <v>744</v>
      </c>
      <c r="G457" s="126" t="s">
        <v>137</v>
      </c>
      <c r="H457" s="127">
        <v>2</v>
      </c>
      <c r="I457" s="128"/>
      <c r="J457" s="129">
        <f>ROUND(I457*H457,2)</f>
        <v>0</v>
      </c>
      <c r="K457" s="125" t="s">
        <v>130</v>
      </c>
      <c r="L457" s="32"/>
      <c r="M457" s="130" t="s">
        <v>19</v>
      </c>
      <c r="N457" s="131" t="s">
        <v>43</v>
      </c>
      <c r="P457" s="132">
        <f>O457*H457</f>
        <v>0</v>
      </c>
      <c r="Q457" s="132">
        <v>1.5E-3</v>
      </c>
      <c r="R457" s="132">
        <f>Q457*H457</f>
        <v>3.0000000000000001E-3</v>
      </c>
      <c r="S457" s="132">
        <v>0</v>
      </c>
      <c r="T457" s="133">
        <f>S457*H457</f>
        <v>0</v>
      </c>
      <c r="AR457" s="134" t="s">
        <v>223</v>
      </c>
      <c r="AT457" s="134" t="s">
        <v>126</v>
      </c>
      <c r="AU457" s="134" t="s">
        <v>82</v>
      </c>
      <c r="AY457" s="17" t="s">
        <v>124</v>
      </c>
      <c r="BE457" s="135">
        <f>IF(N457="základní",J457,0)</f>
        <v>0</v>
      </c>
      <c r="BF457" s="135">
        <f>IF(N457="snížená",J457,0)</f>
        <v>0</v>
      </c>
      <c r="BG457" s="135">
        <f>IF(N457="zákl. přenesená",J457,0)</f>
        <v>0</v>
      </c>
      <c r="BH457" s="135">
        <f>IF(N457="sníž. přenesená",J457,0)</f>
        <v>0</v>
      </c>
      <c r="BI457" s="135">
        <f>IF(N457="nulová",J457,0)</f>
        <v>0</v>
      </c>
      <c r="BJ457" s="17" t="s">
        <v>80</v>
      </c>
      <c r="BK457" s="135">
        <f>ROUND(I457*H457,2)</f>
        <v>0</v>
      </c>
      <c r="BL457" s="17" t="s">
        <v>223</v>
      </c>
      <c r="BM457" s="134" t="s">
        <v>745</v>
      </c>
    </row>
    <row r="458" spans="2:65" s="1" customFormat="1" ht="11.25">
      <c r="B458" s="32"/>
      <c r="D458" s="136" t="s">
        <v>133</v>
      </c>
      <c r="F458" s="137" t="s">
        <v>746</v>
      </c>
      <c r="I458" s="138"/>
      <c r="L458" s="32"/>
      <c r="M458" s="139"/>
      <c r="T458" s="53"/>
      <c r="AT458" s="17" t="s">
        <v>133</v>
      </c>
      <c r="AU458" s="17" t="s">
        <v>82</v>
      </c>
    </row>
    <row r="459" spans="2:65" s="1" customFormat="1" ht="24.2" customHeight="1">
      <c r="B459" s="32"/>
      <c r="C459" s="123" t="s">
        <v>747</v>
      </c>
      <c r="D459" s="123" t="s">
        <v>126</v>
      </c>
      <c r="E459" s="124" t="s">
        <v>748</v>
      </c>
      <c r="F459" s="125" t="s">
        <v>749</v>
      </c>
      <c r="G459" s="126" t="s">
        <v>278</v>
      </c>
      <c r="H459" s="127">
        <v>3.0000000000000001E-3</v>
      </c>
      <c r="I459" s="128"/>
      <c r="J459" s="129">
        <f>ROUND(I459*H459,2)</f>
        <v>0</v>
      </c>
      <c r="K459" s="125" t="s">
        <v>130</v>
      </c>
      <c r="L459" s="32"/>
      <c r="M459" s="130" t="s">
        <v>19</v>
      </c>
      <c r="N459" s="131" t="s">
        <v>43</v>
      </c>
      <c r="P459" s="132">
        <f>O459*H459</f>
        <v>0</v>
      </c>
      <c r="Q459" s="132">
        <v>0</v>
      </c>
      <c r="R459" s="132">
        <f>Q459*H459</f>
        <v>0</v>
      </c>
      <c r="S459" s="132">
        <v>0</v>
      </c>
      <c r="T459" s="133">
        <f>S459*H459</f>
        <v>0</v>
      </c>
      <c r="AR459" s="134" t="s">
        <v>223</v>
      </c>
      <c r="AT459" s="134" t="s">
        <v>126</v>
      </c>
      <c r="AU459" s="134" t="s">
        <v>82</v>
      </c>
      <c r="AY459" s="17" t="s">
        <v>124</v>
      </c>
      <c r="BE459" s="135">
        <f>IF(N459="základní",J459,0)</f>
        <v>0</v>
      </c>
      <c r="BF459" s="135">
        <f>IF(N459="snížená",J459,0)</f>
        <v>0</v>
      </c>
      <c r="BG459" s="135">
        <f>IF(N459="zákl. přenesená",J459,0)</f>
        <v>0</v>
      </c>
      <c r="BH459" s="135">
        <f>IF(N459="sníž. přenesená",J459,0)</f>
        <v>0</v>
      </c>
      <c r="BI459" s="135">
        <f>IF(N459="nulová",J459,0)</f>
        <v>0</v>
      </c>
      <c r="BJ459" s="17" t="s">
        <v>80</v>
      </c>
      <c r="BK459" s="135">
        <f>ROUND(I459*H459,2)</f>
        <v>0</v>
      </c>
      <c r="BL459" s="17" t="s">
        <v>223</v>
      </c>
      <c r="BM459" s="134" t="s">
        <v>750</v>
      </c>
    </row>
    <row r="460" spans="2:65" s="1" customFormat="1" ht="11.25">
      <c r="B460" s="32"/>
      <c r="D460" s="136" t="s">
        <v>133</v>
      </c>
      <c r="F460" s="137" t="s">
        <v>751</v>
      </c>
      <c r="I460" s="138"/>
      <c r="L460" s="32"/>
      <c r="M460" s="139"/>
      <c r="T460" s="53"/>
      <c r="AT460" s="17" t="s">
        <v>133</v>
      </c>
      <c r="AU460" s="17" t="s">
        <v>82</v>
      </c>
    </row>
    <row r="461" spans="2:65" s="11" customFormat="1" ht="25.9" customHeight="1">
      <c r="B461" s="111"/>
      <c r="D461" s="112" t="s">
        <v>71</v>
      </c>
      <c r="E461" s="113" t="s">
        <v>752</v>
      </c>
      <c r="F461" s="113" t="s">
        <v>753</v>
      </c>
      <c r="I461" s="114"/>
      <c r="J461" s="115">
        <f>BK461</f>
        <v>0</v>
      </c>
      <c r="L461" s="111"/>
      <c r="M461" s="116"/>
      <c r="P461" s="117">
        <f>SUM(P462:P463)</f>
        <v>0</v>
      </c>
      <c r="R461" s="117">
        <f>SUM(R462:R463)</f>
        <v>0</v>
      </c>
      <c r="T461" s="118">
        <f>SUM(T462:T463)</f>
        <v>0</v>
      </c>
      <c r="AR461" s="112" t="s">
        <v>131</v>
      </c>
      <c r="AT461" s="119" t="s">
        <v>71</v>
      </c>
      <c r="AU461" s="119" t="s">
        <v>72</v>
      </c>
      <c r="AY461" s="112" t="s">
        <v>124</v>
      </c>
      <c r="BK461" s="120">
        <f>SUM(BK462:BK463)</f>
        <v>0</v>
      </c>
    </row>
    <row r="462" spans="2:65" s="1" customFormat="1" ht="16.5" customHeight="1">
      <c r="B462" s="32"/>
      <c r="C462" s="123" t="s">
        <v>754</v>
      </c>
      <c r="D462" s="123" t="s">
        <v>126</v>
      </c>
      <c r="E462" s="124" t="s">
        <v>755</v>
      </c>
      <c r="F462" s="125" t="s">
        <v>756</v>
      </c>
      <c r="G462" s="126" t="s">
        <v>757</v>
      </c>
      <c r="H462" s="127">
        <v>40</v>
      </c>
      <c r="I462" s="128"/>
      <c r="J462" s="129">
        <f>ROUND(I462*H462,2)</f>
        <v>0</v>
      </c>
      <c r="K462" s="125" t="s">
        <v>130</v>
      </c>
      <c r="L462" s="32"/>
      <c r="M462" s="130" t="s">
        <v>19</v>
      </c>
      <c r="N462" s="131" t="s">
        <v>43</v>
      </c>
      <c r="P462" s="132">
        <f>O462*H462</f>
        <v>0</v>
      </c>
      <c r="Q462" s="132">
        <v>0</v>
      </c>
      <c r="R462" s="132">
        <f>Q462*H462</f>
        <v>0</v>
      </c>
      <c r="S462" s="132">
        <v>0</v>
      </c>
      <c r="T462" s="133">
        <f>S462*H462</f>
        <v>0</v>
      </c>
      <c r="AR462" s="134" t="s">
        <v>758</v>
      </c>
      <c r="AT462" s="134" t="s">
        <v>126</v>
      </c>
      <c r="AU462" s="134" t="s">
        <v>80</v>
      </c>
      <c r="AY462" s="17" t="s">
        <v>124</v>
      </c>
      <c r="BE462" s="135">
        <f>IF(N462="základní",J462,0)</f>
        <v>0</v>
      </c>
      <c r="BF462" s="135">
        <f>IF(N462="snížená",J462,0)</f>
        <v>0</v>
      </c>
      <c r="BG462" s="135">
        <f>IF(N462="zákl. přenesená",J462,0)</f>
        <v>0</v>
      </c>
      <c r="BH462" s="135">
        <f>IF(N462="sníž. přenesená",J462,0)</f>
        <v>0</v>
      </c>
      <c r="BI462" s="135">
        <f>IF(N462="nulová",J462,0)</f>
        <v>0</v>
      </c>
      <c r="BJ462" s="17" t="s">
        <v>80</v>
      </c>
      <c r="BK462" s="135">
        <f>ROUND(I462*H462,2)</f>
        <v>0</v>
      </c>
      <c r="BL462" s="17" t="s">
        <v>758</v>
      </c>
      <c r="BM462" s="134" t="s">
        <v>759</v>
      </c>
    </row>
    <row r="463" spans="2:65" s="1" customFormat="1" ht="11.25">
      <c r="B463" s="32"/>
      <c r="D463" s="136" t="s">
        <v>133</v>
      </c>
      <c r="F463" s="137" t="s">
        <v>760</v>
      </c>
      <c r="I463" s="138"/>
      <c r="L463" s="32"/>
      <c r="M463" s="139"/>
      <c r="T463" s="53"/>
      <c r="AT463" s="17" t="s">
        <v>133</v>
      </c>
      <c r="AU463" s="17" t="s">
        <v>80</v>
      </c>
    </row>
    <row r="464" spans="2:65" s="11" customFormat="1" ht="25.9" customHeight="1">
      <c r="B464" s="111"/>
      <c r="D464" s="112" t="s">
        <v>71</v>
      </c>
      <c r="E464" s="113" t="s">
        <v>761</v>
      </c>
      <c r="F464" s="113" t="s">
        <v>762</v>
      </c>
      <c r="I464" s="114"/>
      <c r="J464" s="115">
        <f>BK464</f>
        <v>0</v>
      </c>
      <c r="L464" s="111"/>
      <c r="M464" s="116"/>
      <c r="P464" s="117">
        <f>P465+P478+P486</f>
        <v>0</v>
      </c>
      <c r="R464" s="117">
        <f>R465+R478+R486</f>
        <v>0</v>
      </c>
      <c r="T464" s="118">
        <f>T465+T478+T486</f>
        <v>0</v>
      </c>
      <c r="AR464" s="112" t="s">
        <v>152</v>
      </c>
      <c r="AT464" s="119" t="s">
        <v>71</v>
      </c>
      <c r="AU464" s="119" t="s">
        <v>72</v>
      </c>
      <c r="AY464" s="112" t="s">
        <v>124</v>
      </c>
      <c r="BK464" s="120">
        <f>BK465+BK478+BK486</f>
        <v>0</v>
      </c>
    </row>
    <row r="465" spans="2:65" s="11" customFormat="1" ht="22.9" customHeight="1">
      <c r="B465" s="111"/>
      <c r="D465" s="112" t="s">
        <v>71</v>
      </c>
      <c r="E465" s="121" t="s">
        <v>763</v>
      </c>
      <c r="F465" s="121" t="s">
        <v>764</v>
      </c>
      <c r="I465" s="114"/>
      <c r="J465" s="122">
        <f>BK465</f>
        <v>0</v>
      </c>
      <c r="L465" s="111"/>
      <c r="M465" s="116"/>
      <c r="P465" s="117">
        <f>SUM(P466:P477)</f>
        <v>0</v>
      </c>
      <c r="R465" s="117">
        <f>SUM(R466:R477)</f>
        <v>0</v>
      </c>
      <c r="T465" s="118">
        <f>SUM(T466:T477)</f>
        <v>0</v>
      </c>
      <c r="AR465" s="112" t="s">
        <v>152</v>
      </c>
      <c r="AT465" s="119" t="s">
        <v>71</v>
      </c>
      <c r="AU465" s="119" t="s">
        <v>80</v>
      </c>
      <c r="AY465" s="112" t="s">
        <v>124</v>
      </c>
      <c r="BK465" s="120">
        <f>SUM(BK466:BK477)</f>
        <v>0</v>
      </c>
    </row>
    <row r="466" spans="2:65" s="1" customFormat="1" ht="16.5" customHeight="1">
      <c r="B466" s="32"/>
      <c r="C466" s="123" t="s">
        <v>765</v>
      </c>
      <c r="D466" s="123" t="s">
        <v>126</v>
      </c>
      <c r="E466" s="124" t="s">
        <v>766</v>
      </c>
      <c r="F466" s="125" t="s">
        <v>767</v>
      </c>
      <c r="G466" s="126" t="s">
        <v>768</v>
      </c>
      <c r="H466" s="127">
        <v>50</v>
      </c>
      <c r="I466" s="128"/>
      <c r="J466" s="129">
        <f>ROUND(I466*H466,2)</f>
        <v>0</v>
      </c>
      <c r="K466" s="125" t="s">
        <v>19</v>
      </c>
      <c r="L466" s="32"/>
      <c r="M466" s="130" t="s">
        <v>19</v>
      </c>
      <c r="N466" s="131" t="s">
        <v>43</v>
      </c>
      <c r="P466" s="132">
        <f>O466*H466</f>
        <v>0</v>
      </c>
      <c r="Q466" s="132">
        <v>0</v>
      </c>
      <c r="R466" s="132">
        <f>Q466*H466</f>
        <v>0</v>
      </c>
      <c r="S466" s="132">
        <v>0</v>
      </c>
      <c r="T466" s="133">
        <f>S466*H466</f>
        <v>0</v>
      </c>
      <c r="AR466" s="134" t="s">
        <v>769</v>
      </c>
      <c r="AT466" s="134" t="s">
        <v>126</v>
      </c>
      <c r="AU466" s="134" t="s">
        <v>82</v>
      </c>
      <c r="AY466" s="17" t="s">
        <v>124</v>
      </c>
      <c r="BE466" s="135">
        <f>IF(N466="základní",J466,0)</f>
        <v>0</v>
      </c>
      <c r="BF466" s="135">
        <f>IF(N466="snížená",J466,0)</f>
        <v>0</v>
      </c>
      <c r="BG466" s="135">
        <f>IF(N466="zákl. přenesená",J466,0)</f>
        <v>0</v>
      </c>
      <c r="BH466" s="135">
        <f>IF(N466="sníž. přenesená",J466,0)</f>
        <v>0</v>
      </c>
      <c r="BI466" s="135">
        <f>IF(N466="nulová",J466,0)</f>
        <v>0</v>
      </c>
      <c r="BJ466" s="17" t="s">
        <v>80</v>
      </c>
      <c r="BK466" s="135">
        <f>ROUND(I466*H466,2)</f>
        <v>0</v>
      </c>
      <c r="BL466" s="17" t="s">
        <v>769</v>
      </c>
      <c r="BM466" s="134" t="s">
        <v>770</v>
      </c>
    </row>
    <row r="467" spans="2:65" s="12" customFormat="1" ht="11.25">
      <c r="B467" s="140"/>
      <c r="D467" s="141" t="s">
        <v>149</v>
      </c>
      <c r="E467" s="142" t="s">
        <v>19</v>
      </c>
      <c r="F467" s="143" t="s">
        <v>771</v>
      </c>
      <c r="H467" s="142" t="s">
        <v>19</v>
      </c>
      <c r="I467" s="144"/>
      <c r="L467" s="140"/>
      <c r="M467" s="145"/>
      <c r="T467" s="146"/>
      <c r="AT467" s="142" t="s">
        <v>149</v>
      </c>
      <c r="AU467" s="142" t="s">
        <v>82</v>
      </c>
      <c r="AV467" s="12" t="s">
        <v>80</v>
      </c>
      <c r="AW467" s="12" t="s">
        <v>33</v>
      </c>
      <c r="AX467" s="12" t="s">
        <v>72</v>
      </c>
      <c r="AY467" s="142" t="s">
        <v>124</v>
      </c>
    </row>
    <row r="468" spans="2:65" s="13" customFormat="1" ht="11.25">
      <c r="B468" s="147"/>
      <c r="D468" s="141" t="s">
        <v>149</v>
      </c>
      <c r="E468" s="148" t="s">
        <v>19</v>
      </c>
      <c r="F468" s="149" t="s">
        <v>447</v>
      </c>
      <c r="H468" s="150">
        <v>50</v>
      </c>
      <c r="I468" s="151"/>
      <c r="L468" s="147"/>
      <c r="M468" s="152"/>
      <c r="T468" s="153"/>
      <c r="AT468" s="148" t="s">
        <v>149</v>
      </c>
      <c r="AU468" s="148" t="s">
        <v>82</v>
      </c>
      <c r="AV468" s="13" t="s">
        <v>82</v>
      </c>
      <c r="AW468" s="13" t="s">
        <v>33</v>
      </c>
      <c r="AX468" s="13" t="s">
        <v>80</v>
      </c>
      <c r="AY468" s="148" t="s">
        <v>124</v>
      </c>
    </row>
    <row r="469" spans="2:65" s="1" customFormat="1" ht="16.5" customHeight="1">
      <c r="B469" s="32"/>
      <c r="C469" s="123" t="s">
        <v>772</v>
      </c>
      <c r="D469" s="123" t="s">
        <v>126</v>
      </c>
      <c r="E469" s="124" t="s">
        <v>773</v>
      </c>
      <c r="F469" s="125" t="s">
        <v>774</v>
      </c>
      <c r="G469" s="126" t="s">
        <v>768</v>
      </c>
      <c r="H469" s="127">
        <v>30</v>
      </c>
      <c r="I469" s="128"/>
      <c r="J469" s="129">
        <f>ROUND(I469*H469,2)</f>
        <v>0</v>
      </c>
      <c r="K469" s="125" t="s">
        <v>19</v>
      </c>
      <c r="L469" s="32"/>
      <c r="M469" s="130" t="s">
        <v>19</v>
      </c>
      <c r="N469" s="131" t="s">
        <v>43</v>
      </c>
      <c r="P469" s="132">
        <f>O469*H469</f>
        <v>0</v>
      </c>
      <c r="Q469" s="132">
        <v>0</v>
      </c>
      <c r="R469" s="132">
        <f>Q469*H469</f>
        <v>0</v>
      </c>
      <c r="S469" s="132">
        <v>0</v>
      </c>
      <c r="T469" s="133">
        <f>S469*H469</f>
        <v>0</v>
      </c>
      <c r="AR469" s="134" t="s">
        <v>769</v>
      </c>
      <c r="AT469" s="134" t="s">
        <v>126</v>
      </c>
      <c r="AU469" s="134" t="s">
        <v>82</v>
      </c>
      <c r="AY469" s="17" t="s">
        <v>124</v>
      </c>
      <c r="BE469" s="135">
        <f>IF(N469="základní",J469,0)</f>
        <v>0</v>
      </c>
      <c r="BF469" s="135">
        <f>IF(N469="snížená",J469,0)</f>
        <v>0</v>
      </c>
      <c r="BG469" s="135">
        <f>IF(N469="zákl. přenesená",J469,0)</f>
        <v>0</v>
      </c>
      <c r="BH469" s="135">
        <f>IF(N469="sníž. přenesená",J469,0)</f>
        <v>0</v>
      </c>
      <c r="BI469" s="135">
        <f>IF(N469="nulová",J469,0)</f>
        <v>0</v>
      </c>
      <c r="BJ469" s="17" t="s">
        <v>80</v>
      </c>
      <c r="BK469" s="135">
        <f>ROUND(I469*H469,2)</f>
        <v>0</v>
      </c>
      <c r="BL469" s="17" t="s">
        <v>769</v>
      </c>
      <c r="BM469" s="134" t="s">
        <v>775</v>
      </c>
    </row>
    <row r="470" spans="2:65" s="12" customFormat="1" ht="11.25">
      <c r="B470" s="140"/>
      <c r="D470" s="141" t="s">
        <v>149</v>
      </c>
      <c r="E470" s="142" t="s">
        <v>19</v>
      </c>
      <c r="F470" s="143" t="s">
        <v>771</v>
      </c>
      <c r="H470" s="142" t="s">
        <v>19</v>
      </c>
      <c r="I470" s="144"/>
      <c r="L470" s="140"/>
      <c r="M470" s="145"/>
      <c r="T470" s="146"/>
      <c r="AT470" s="142" t="s">
        <v>149</v>
      </c>
      <c r="AU470" s="142" t="s">
        <v>82</v>
      </c>
      <c r="AV470" s="12" t="s">
        <v>80</v>
      </c>
      <c r="AW470" s="12" t="s">
        <v>33</v>
      </c>
      <c r="AX470" s="12" t="s">
        <v>72</v>
      </c>
      <c r="AY470" s="142" t="s">
        <v>124</v>
      </c>
    </row>
    <row r="471" spans="2:65" s="13" customFormat="1" ht="11.25">
      <c r="B471" s="147"/>
      <c r="D471" s="141" t="s">
        <v>149</v>
      </c>
      <c r="E471" s="148" t="s">
        <v>19</v>
      </c>
      <c r="F471" s="149" t="s">
        <v>318</v>
      </c>
      <c r="H471" s="150">
        <v>30</v>
      </c>
      <c r="I471" s="151"/>
      <c r="L471" s="147"/>
      <c r="M471" s="152"/>
      <c r="T471" s="153"/>
      <c r="AT471" s="148" t="s">
        <v>149</v>
      </c>
      <c r="AU471" s="148" t="s">
        <v>82</v>
      </c>
      <c r="AV471" s="13" t="s">
        <v>82</v>
      </c>
      <c r="AW471" s="13" t="s">
        <v>33</v>
      </c>
      <c r="AX471" s="13" t="s">
        <v>80</v>
      </c>
      <c r="AY471" s="148" t="s">
        <v>124</v>
      </c>
    </row>
    <row r="472" spans="2:65" s="1" customFormat="1" ht="16.5" customHeight="1">
      <c r="B472" s="32"/>
      <c r="C472" s="123" t="s">
        <v>776</v>
      </c>
      <c r="D472" s="123" t="s">
        <v>126</v>
      </c>
      <c r="E472" s="124" t="s">
        <v>777</v>
      </c>
      <c r="F472" s="125" t="s">
        <v>778</v>
      </c>
      <c r="G472" s="126" t="s">
        <v>768</v>
      </c>
      <c r="H472" s="127">
        <v>30</v>
      </c>
      <c r="I472" s="128"/>
      <c r="J472" s="129">
        <f>ROUND(I472*H472,2)</f>
        <v>0</v>
      </c>
      <c r="K472" s="125" t="s">
        <v>19</v>
      </c>
      <c r="L472" s="32"/>
      <c r="M472" s="130" t="s">
        <v>19</v>
      </c>
      <c r="N472" s="131" t="s">
        <v>43</v>
      </c>
      <c r="P472" s="132">
        <f>O472*H472</f>
        <v>0</v>
      </c>
      <c r="Q472" s="132">
        <v>0</v>
      </c>
      <c r="R472" s="132">
        <f>Q472*H472</f>
        <v>0</v>
      </c>
      <c r="S472" s="132">
        <v>0</v>
      </c>
      <c r="T472" s="133">
        <f>S472*H472</f>
        <v>0</v>
      </c>
      <c r="AR472" s="134" t="s">
        <v>769</v>
      </c>
      <c r="AT472" s="134" t="s">
        <v>126</v>
      </c>
      <c r="AU472" s="134" t="s">
        <v>82</v>
      </c>
      <c r="AY472" s="17" t="s">
        <v>124</v>
      </c>
      <c r="BE472" s="135">
        <f>IF(N472="základní",J472,0)</f>
        <v>0</v>
      </c>
      <c r="BF472" s="135">
        <f>IF(N472="snížená",J472,0)</f>
        <v>0</v>
      </c>
      <c r="BG472" s="135">
        <f>IF(N472="zákl. přenesená",J472,0)</f>
        <v>0</v>
      </c>
      <c r="BH472" s="135">
        <f>IF(N472="sníž. přenesená",J472,0)</f>
        <v>0</v>
      </c>
      <c r="BI472" s="135">
        <f>IF(N472="nulová",J472,0)</f>
        <v>0</v>
      </c>
      <c r="BJ472" s="17" t="s">
        <v>80</v>
      </c>
      <c r="BK472" s="135">
        <f>ROUND(I472*H472,2)</f>
        <v>0</v>
      </c>
      <c r="BL472" s="17" t="s">
        <v>769</v>
      </c>
      <c r="BM472" s="134" t="s">
        <v>779</v>
      </c>
    </row>
    <row r="473" spans="2:65" s="12" customFormat="1" ht="11.25">
      <c r="B473" s="140"/>
      <c r="D473" s="141" t="s">
        <v>149</v>
      </c>
      <c r="E473" s="142" t="s">
        <v>19</v>
      </c>
      <c r="F473" s="143" t="s">
        <v>771</v>
      </c>
      <c r="H473" s="142" t="s">
        <v>19</v>
      </c>
      <c r="I473" s="144"/>
      <c r="L473" s="140"/>
      <c r="M473" s="145"/>
      <c r="T473" s="146"/>
      <c r="AT473" s="142" t="s">
        <v>149</v>
      </c>
      <c r="AU473" s="142" t="s">
        <v>82</v>
      </c>
      <c r="AV473" s="12" t="s">
        <v>80</v>
      </c>
      <c r="AW473" s="12" t="s">
        <v>33</v>
      </c>
      <c r="AX473" s="12" t="s">
        <v>72</v>
      </c>
      <c r="AY473" s="142" t="s">
        <v>124</v>
      </c>
    </row>
    <row r="474" spans="2:65" s="13" customFormat="1" ht="11.25">
      <c r="B474" s="147"/>
      <c r="D474" s="141" t="s">
        <v>149</v>
      </c>
      <c r="E474" s="148" t="s">
        <v>19</v>
      </c>
      <c r="F474" s="149" t="s">
        <v>318</v>
      </c>
      <c r="H474" s="150">
        <v>30</v>
      </c>
      <c r="I474" s="151"/>
      <c r="L474" s="147"/>
      <c r="M474" s="152"/>
      <c r="T474" s="153"/>
      <c r="AT474" s="148" t="s">
        <v>149</v>
      </c>
      <c r="AU474" s="148" t="s">
        <v>82</v>
      </c>
      <c r="AV474" s="13" t="s">
        <v>82</v>
      </c>
      <c r="AW474" s="13" t="s">
        <v>33</v>
      </c>
      <c r="AX474" s="13" t="s">
        <v>80</v>
      </c>
      <c r="AY474" s="148" t="s">
        <v>124</v>
      </c>
    </row>
    <row r="475" spans="2:65" s="1" customFormat="1" ht="16.5" customHeight="1">
      <c r="B475" s="32"/>
      <c r="C475" s="123" t="s">
        <v>780</v>
      </c>
      <c r="D475" s="123" t="s">
        <v>126</v>
      </c>
      <c r="E475" s="124" t="s">
        <v>781</v>
      </c>
      <c r="F475" s="125" t="s">
        <v>782</v>
      </c>
      <c r="G475" s="126" t="s">
        <v>768</v>
      </c>
      <c r="H475" s="127">
        <v>30</v>
      </c>
      <c r="I475" s="128"/>
      <c r="J475" s="129">
        <f>ROUND(I475*H475,2)</f>
        <v>0</v>
      </c>
      <c r="K475" s="125" t="s">
        <v>19</v>
      </c>
      <c r="L475" s="32"/>
      <c r="M475" s="130" t="s">
        <v>19</v>
      </c>
      <c r="N475" s="131" t="s">
        <v>43</v>
      </c>
      <c r="P475" s="132">
        <f>O475*H475</f>
        <v>0</v>
      </c>
      <c r="Q475" s="132">
        <v>0</v>
      </c>
      <c r="R475" s="132">
        <f>Q475*H475</f>
        <v>0</v>
      </c>
      <c r="S475" s="132">
        <v>0</v>
      </c>
      <c r="T475" s="133">
        <f>S475*H475</f>
        <v>0</v>
      </c>
      <c r="AR475" s="134" t="s">
        <v>769</v>
      </c>
      <c r="AT475" s="134" t="s">
        <v>126</v>
      </c>
      <c r="AU475" s="134" t="s">
        <v>82</v>
      </c>
      <c r="AY475" s="17" t="s">
        <v>124</v>
      </c>
      <c r="BE475" s="135">
        <f>IF(N475="základní",J475,0)</f>
        <v>0</v>
      </c>
      <c r="BF475" s="135">
        <f>IF(N475="snížená",J475,0)</f>
        <v>0</v>
      </c>
      <c r="BG475" s="135">
        <f>IF(N475="zákl. přenesená",J475,0)</f>
        <v>0</v>
      </c>
      <c r="BH475" s="135">
        <f>IF(N475="sníž. přenesená",J475,0)</f>
        <v>0</v>
      </c>
      <c r="BI475" s="135">
        <f>IF(N475="nulová",J475,0)</f>
        <v>0</v>
      </c>
      <c r="BJ475" s="17" t="s">
        <v>80</v>
      </c>
      <c r="BK475" s="135">
        <f>ROUND(I475*H475,2)</f>
        <v>0</v>
      </c>
      <c r="BL475" s="17" t="s">
        <v>769</v>
      </c>
      <c r="BM475" s="134" t="s">
        <v>783</v>
      </c>
    </row>
    <row r="476" spans="2:65" s="12" customFormat="1" ht="11.25">
      <c r="B476" s="140"/>
      <c r="D476" s="141" t="s">
        <v>149</v>
      </c>
      <c r="E476" s="142" t="s">
        <v>19</v>
      </c>
      <c r="F476" s="143" t="s">
        <v>784</v>
      </c>
      <c r="H476" s="142" t="s">
        <v>19</v>
      </c>
      <c r="I476" s="144"/>
      <c r="L476" s="140"/>
      <c r="M476" s="145"/>
      <c r="T476" s="146"/>
      <c r="AT476" s="142" t="s">
        <v>149</v>
      </c>
      <c r="AU476" s="142" t="s">
        <v>82</v>
      </c>
      <c r="AV476" s="12" t="s">
        <v>80</v>
      </c>
      <c r="AW476" s="12" t="s">
        <v>33</v>
      </c>
      <c r="AX476" s="12" t="s">
        <v>72</v>
      </c>
      <c r="AY476" s="142" t="s">
        <v>124</v>
      </c>
    </row>
    <row r="477" spans="2:65" s="13" customFormat="1" ht="11.25">
      <c r="B477" s="147"/>
      <c r="D477" s="141" t="s">
        <v>149</v>
      </c>
      <c r="E477" s="148" t="s">
        <v>19</v>
      </c>
      <c r="F477" s="149" t="s">
        <v>318</v>
      </c>
      <c r="H477" s="150">
        <v>30</v>
      </c>
      <c r="I477" s="151"/>
      <c r="L477" s="147"/>
      <c r="M477" s="152"/>
      <c r="T477" s="153"/>
      <c r="AT477" s="148" t="s">
        <v>149</v>
      </c>
      <c r="AU477" s="148" t="s">
        <v>82</v>
      </c>
      <c r="AV477" s="13" t="s">
        <v>82</v>
      </c>
      <c r="AW477" s="13" t="s">
        <v>33</v>
      </c>
      <c r="AX477" s="13" t="s">
        <v>80</v>
      </c>
      <c r="AY477" s="148" t="s">
        <v>124</v>
      </c>
    </row>
    <row r="478" spans="2:65" s="11" customFormat="1" ht="22.9" customHeight="1">
      <c r="B478" s="111"/>
      <c r="D478" s="112" t="s">
        <v>71</v>
      </c>
      <c r="E478" s="121" t="s">
        <v>785</v>
      </c>
      <c r="F478" s="121" t="s">
        <v>786</v>
      </c>
      <c r="I478" s="114"/>
      <c r="J478" s="122">
        <f>BK478</f>
        <v>0</v>
      </c>
      <c r="L478" s="111"/>
      <c r="M478" s="116"/>
      <c r="P478" s="117">
        <f>SUM(P479:P485)</f>
        <v>0</v>
      </c>
      <c r="R478" s="117">
        <f>SUM(R479:R485)</f>
        <v>0</v>
      </c>
      <c r="T478" s="118">
        <f>SUM(T479:T485)</f>
        <v>0</v>
      </c>
      <c r="AR478" s="112" t="s">
        <v>152</v>
      </c>
      <c r="AT478" s="119" t="s">
        <v>71</v>
      </c>
      <c r="AU478" s="119" t="s">
        <v>80</v>
      </c>
      <c r="AY478" s="112" t="s">
        <v>124</v>
      </c>
      <c r="BK478" s="120">
        <f>SUM(BK479:BK485)</f>
        <v>0</v>
      </c>
    </row>
    <row r="479" spans="2:65" s="1" customFormat="1" ht="16.5" customHeight="1">
      <c r="B479" s="32"/>
      <c r="C479" s="123" t="s">
        <v>787</v>
      </c>
      <c r="D479" s="123" t="s">
        <v>126</v>
      </c>
      <c r="E479" s="124" t="s">
        <v>788</v>
      </c>
      <c r="F479" s="125" t="s">
        <v>789</v>
      </c>
      <c r="G479" s="126" t="s">
        <v>790</v>
      </c>
      <c r="H479" s="127">
        <v>1</v>
      </c>
      <c r="I479" s="128"/>
      <c r="J479" s="129">
        <f>ROUND(I479*H479,2)</f>
        <v>0</v>
      </c>
      <c r="K479" s="125" t="s">
        <v>19</v>
      </c>
      <c r="L479" s="32"/>
      <c r="M479" s="130" t="s">
        <v>19</v>
      </c>
      <c r="N479" s="131" t="s">
        <v>43</v>
      </c>
      <c r="P479" s="132">
        <f>O479*H479</f>
        <v>0</v>
      </c>
      <c r="Q479" s="132">
        <v>0</v>
      </c>
      <c r="R479" s="132">
        <f>Q479*H479</f>
        <v>0</v>
      </c>
      <c r="S479" s="132">
        <v>0</v>
      </c>
      <c r="T479" s="133">
        <f>S479*H479</f>
        <v>0</v>
      </c>
      <c r="AR479" s="134" t="s">
        <v>769</v>
      </c>
      <c r="AT479" s="134" t="s">
        <v>126</v>
      </c>
      <c r="AU479" s="134" t="s">
        <v>82</v>
      </c>
      <c r="AY479" s="17" t="s">
        <v>124</v>
      </c>
      <c r="BE479" s="135">
        <f>IF(N479="základní",J479,0)</f>
        <v>0</v>
      </c>
      <c r="BF479" s="135">
        <f>IF(N479="snížená",J479,0)</f>
        <v>0</v>
      </c>
      <c r="BG479" s="135">
        <f>IF(N479="zákl. přenesená",J479,0)</f>
        <v>0</v>
      </c>
      <c r="BH479" s="135">
        <f>IF(N479="sníž. přenesená",J479,0)</f>
        <v>0</v>
      </c>
      <c r="BI479" s="135">
        <f>IF(N479="nulová",J479,0)</f>
        <v>0</v>
      </c>
      <c r="BJ479" s="17" t="s">
        <v>80</v>
      </c>
      <c r="BK479" s="135">
        <f>ROUND(I479*H479,2)</f>
        <v>0</v>
      </c>
      <c r="BL479" s="17" t="s">
        <v>769</v>
      </c>
      <c r="BM479" s="134" t="s">
        <v>791</v>
      </c>
    </row>
    <row r="480" spans="2:65" s="1" customFormat="1" ht="16.5" customHeight="1">
      <c r="B480" s="32"/>
      <c r="C480" s="123" t="s">
        <v>792</v>
      </c>
      <c r="D480" s="123" t="s">
        <v>126</v>
      </c>
      <c r="E480" s="124" t="s">
        <v>793</v>
      </c>
      <c r="F480" s="125" t="s">
        <v>794</v>
      </c>
      <c r="G480" s="126" t="s">
        <v>795</v>
      </c>
      <c r="H480" s="127">
        <v>1</v>
      </c>
      <c r="I480" s="128"/>
      <c r="J480" s="129">
        <f>ROUND(I480*H480,2)</f>
        <v>0</v>
      </c>
      <c r="K480" s="125" t="s">
        <v>19</v>
      </c>
      <c r="L480" s="32"/>
      <c r="M480" s="130" t="s">
        <v>19</v>
      </c>
      <c r="N480" s="131" t="s">
        <v>43</v>
      </c>
      <c r="P480" s="132">
        <f>O480*H480</f>
        <v>0</v>
      </c>
      <c r="Q480" s="132">
        <v>0</v>
      </c>
      <c r="R480" s="132">
        <f>Q480*H480</f>
        <v>0</v>
      </c>
      <c r="S480" s="132">
        <v>0</v>
      </c>
      <c r="T480" s="133">
        <f>S480*H480</f>
        <v>0</v>
      </c>
      <c r="AR480" s="134" t="s">
        <v>769</v>
      </c>
      <c r="AT480" s="134" t="s">
        <v>126</v>
      </c>
      <c r="AU480" s="134" t="s">
        <v>82</v>
      </c>
      <c r="AY480" s="17" t="s">
        <v>124</v>
      </c>
      <c r="BE480" s="135">
        <f>IF(N480="základní",J480,0)</f>
        <v>0</v>
      </c>
      <c r="BF480" s="135">
        <f>IF(N480="snížená",J480,0)</f>
        <v>0</v>
      </c>
      <c r="BG480" s="135">
        <f>IF(N480="zákl. přenesená",J480,0)</f>
        <v>0</v>
      </c>
      <c r="BH480" s="135">
        <f>IF(N480="sníž. přenesená",J480,0)</f>
        <v>0</v>
      </c>
      <c r="BI480" s="135">
        <f>IF(N480="nulová",J480,0)</f>
        <v>0</v>
      </c>
      <c r="BJ480" s="17" t="s">
        <v>80</v>
      </c>
      <c r="BK480" s="135">
        <f>ROUND(I480*H480,2)</f>
        <v>0</v>
      </c>
      <c r="BL480" s="17" t="s">
        <v>769</v>
      </c>
      <c r="BM480" s="134" t="s">
        <v>796</v>
      </c>
    </row>
    <row r="481" spans="2:65" s="13" customFormat="1" ht="11.25">
      <c r="B481" s="147"/>
      <c r="D481" s="141" t="s">
        <v>149</v>
      </c>
      <c r="E481" s="148" t="s">
        <v>19</v>
      </c>
      <c r="F481" s="149" t="s">
        <v>80</v>
      </c>
      <c r="H481" s="150">
        <v>1</v>
      </c>
      <c r="I481" s="151"/>
      <c r="L481" s="147"/>
      <c r="M481" s="152"/>
      <c r="T481" s="153"/>
      <c r="AT481" s="148" t="s">
        <v>149</v>
      </c>
      <c r="AU481" s="148" t="s">
        <v>82</v>
      </c>
      <c r="AV481" s="13" t="s">
        <v>82</v>
      </c>
      <c r="AW481" s="13" t="s">
        <v>33</v>
      </c>
      <c r="AX481" s="13" t="s">
        <v>80</v>
      </c>
      <c r="AY481" s="148" t="s">
        <v>124</v>
      </c>
    </row>
    <row r="482" spans="2:65" s="1" customFormat="1" ht="16.5" customHeight="1">
      <c r="B482" s="32"/>
      <c r="C482" s="123" t="s">
        <v>797</v>
      </c>
      <c r="D482" s="123" t="s">
        <v>126</v>
      </c>
      <c r="E482" s="124" t="s">
        <v>798</v>
      </c>
      <c r="F482" s="125" t="s">
        <v>799</v>
      </c>
      <c r="G482" s="126" t="s">
        <v>795</v>
      </c>
      <c r="H482" s="127">
        <v>1</v>
      </c>
      <c r="I482" s="128"/>
      <c r="J482" s="129">
        <f>ROUND(I482*H482,2)</f>
        <v>0</v>
      </c>
      <c r="K482" s="125" t="s">
        <v>19</v>
      </c>
      <c r="L482" s="32"/>
      <c r="M482" s="130" t="s">
        <v>19</v>
      </c>
      <c r="N482" s="131" t="s">
        <v>43</v>
      </c>
      <c r="P482" s="132">
        <f>O482*H482</f>
        <v>0</v>
      </c>
      <c r="Q482" s="132">
        <v>0</v>
      </c>
      <c r="R482" s="132">
        <f>Q482*H482</f>
        <v>0</v>
      </c>
      <c r="S482" s="132">
        <v>0</v>
      </c>
      <c r="T482" s="133">
        <f>S482*H482</f>
        <v>0</v>
      </c>
      <c r="AR482" s="134" t="s">
        <v>769</v>
      </c>
      <c r="AT482" s="134" t="s">
        <v>126</v>
      </c>
      <c r="AU482" s="134" t="s">
        <v>82</v>
      </c>
      <c r="AY482" s="17" t="s">
        <v>124</v>
      </c>
      <c r="BE482" s="135">
        <f>IF(N482="základní",J482,0)</f>
        <v>0</v>
      </c>
      <c r="BF482" s="135">
        <f>IF(N482="snížená",J482,0)</f>
        <v>0</v>
      </c>
      <c r="BG482" s="135">
        <f>IF(N482="zákl. přenesená",J482,0)</f>
        <v>0</v>
      </c>
      <c r="BH482" s="135">
        <f>IF(N482="sníž. přenesená",J482,0)</f>
        <v>0</v>
      </c>
      <c r="BI482" s="135">
        <f>IF(N482="nulová",J482,0)</f>
        <v>0</v>
      </c>
      <c r="BJ482" s="17" t="s">
        <v>80</v>
      </c>
      <c r="BK482" s="135">
        <f>ROUND(I482*H482,2)</f>
        <v>0</v>
      </c>
      <c r="BL482" s="17" t="s">
        <v>769</v>
      </c>
      <c r="BM482" s="134" t="s">
        <v>800</v>
      </c>
    </row>
    <row r="483" spans="2:65" s="12" customFormat="1" ht="11.25">
      <c r="B483" s="140"/>
      <c r="D483" s="141" t="s">
        <v>149</v>
      </c>
      <c r="E483" s="142" t="s">
        <v>19</v>
      </c>
      <c r="F483" s="143" t="s">
        <v>801</v>
      </c>
      <c r="H483" s="142" t="s">
        <v>19</v>
      </c>
      <c r="I483" s="144"/>
      <c r="L483" s="140"/>
      <c r="M483" s="145"/>
      <c r="T483" s="146"/>
      <c r="AT483" s="142" t="s">
        <v>149</v>
      </c>
      <c r="AU483" s="142" t="s">
        <v>82</v>
      </c>
      <c r="AV483" s="12" t="s">
        <v>80</v>
      </c>
      <c r="AW483" s="12" t="s">
        <v>33</v>
      </c>
      <c r="AX483" s="12" t="s">
        <v>72</v>
      </c>
      <c r="AY483" s="142" t="s">
        <v>124</v>
      </c>
    </row>
    <row r="484" spans="2:65" s="13" customFormat="1" ht="11.25">
      <c r="B484" s="147"/>
      <c r="D484" s="141" t="s">
        <v>149</v>
      </c>
      <c r="E484" s="148" t="s">
        <v>19</v>
      </c>
      <c r="F484" s="149" t="s">
        <v>80</v>
      </c>
      <c r="H484" s="150">
        <v>1</v>
      </c>
      <c r="I484" s="151"/>
      <c r="L484" s="147"/>
      <c r="M484" s="152"/>
      <c r="T484" s="153"/>
      <c r="AT484" s="148" t="s">
        <v>149</v>
      </c>
      <c r="AU484" s="148" t="s">
        <v>82</v>
      </c>
      <c r="AV484" s="13" t="s">
        <v>82</v>
      </c>
      <c r="AW484" s="13" t="s">
        <v>33</v>
      </c>
      <c r="AX484" s="13" t="s">
        <v>80</v>
      </c>
      <c r="AY484" s="148" t="s">
        <v>124</v>
      </c>
    </row>
    <row r="485" spans="2:65" s="1" customFormat="1" ht="16.5" customHeight="1">
      <c r="B485" s="32"/>
      <c r="C485" s="123" t="s">
        <v>802</v>
      </c>
      <c r="D485" s="123" t="s">
        <v>126</v>
      </c>
      <c r="E485" s="124" t="s">
        <v>803</v>
      </c>
      <c r="F485" s="125" t="s">
        <v>804</v>
      </c>
      <c r="G485" s="126" t="s">
        <v>137</v>
      </c>
      <c r="H485" s="127">
        <v>1</v>
      </c>
      <c r="I485" s="128"/>
      <c r="J485" s="129">
        <f>ROUND(I485*H485,2)</f>
        <v>0</v>
      </c>
      <c r="K485" s="125" t="s">
        <v>19</v>
      </c>
      <c r="L485" s="32"/>
      <c r="M485" s="130" t="s">
        <v>19</v>
      </c>
      <c r="N485" s="131" t="s">
        <v>43</v>
      </c>
      <c r="P485" s="132">
        <f>O485*H485</f>
        <v>0</v>
      </c>
      <c r="Q485" s="132">
        <v>0</v>
      </c>
      <c r="R485" s="132">
        <f>Q485*H485</f>
        <v>0</v>
      </c>
      <c r="S485" s="132">
        <v>0</v>
      </c>
      <c r="T485" s="133">
        <f>S485*H485</f>
        <v>0</v>
      </c>
      <c r="AR485" s="134" t="s">
        <v>769</v>
      </c>
      <c r="AT485" s="134" t="s">
        <v>126</v>
      </c>
      <c r="AU485" s="134" t="s">
        <v>82</v>
      </c>
      <c r="AY485" s="17" t="s">
        <v>124</v>
      </c>
      <c r="BE485" s="135">
        <f>IF(N485="základní",J485,0)</f>
        <v>0</v>
      </c>
      <c r="BF485" s="135">
        <f>IF(N485="snížená",J485,0)</f>
        <v>0</v>
      </c>
      <c r="BG485" s="135">
        <f>IF(N485="zákl. přenesená",J485,0)</f>
        <v>0</v>
      </c>
      <c r="BH485" s="135">
        <f>IF(N485="sníž. přenesená",J485,0)</f>
        <v>0</v>
      </c>
      <c r="BI485" s="135">
        <f>IF(N485="nulová",J485,0)</f>
        <v>0</v>
      </c>
      <c r="BJ485" s="17" t="s">
        <v>80</v>
      </c>
      <c r="BK485" s="135">
        <f>ROUND(I485*H485,2)</f>
        <v>0</v>
      </c>
      <c r="BL485" s="17" t="s">
        <v>769</v>
      </c>
      <c r="BM485" s="134" t="s">
        <v>805</v>
      </c>
    </row>
    <row r="486" spans="2:65" s="11" customFormat="1" ht="22.9" customHeight="1">
      <c r="B486" s="111"/>
      <c r="D486" s="112" t="s">
        <v>71</v>
      </c>
      <c r="E486" s="121" t="s">
        <v>806</v>
      </c>
      <c r="F486" s="121" t="s">
        <v>807</v>
      </c>
      <c r="I486" s="114"/>
      <c r="J486" s="122">
        <f>BK486</f>
        <v>0</v>
      </c>
      <c r="L486" s="111"/>
      <c r="M486" s="116"/>
      <c r="P486" s="117">
        <f>P487</f>
        <v>0</v>
      </c>
      <c r="R486" s="117">
        <f>R487</f>
        <v>0</v>
      </c>
      <c r="T486" s="118">
        <f>T487</f>
        <v>0</v>
      </c>
      <c r="AR486" s="112" t="s">
        <v>152</v>
      </c>
      <c r="AT486" s="119" t="s">
        <v>71</v>
      </c>
      <c r="AU486" s="119" t="s">
        <v>80</v>
      </c>
      <c r="AY486" s="112" t="s">
        <v>124</v>
      </c>
      <c r="BK486" s="120">
        <f>BK487</f>
        <v>0</v>
      </c>
    </row>
    <row r="487" spans="2:65" s="1" customFormat="1" ht="16.5" customHeight="1">
      <c r="B487" s="32"/>
      <c r="C487" s="123" t="s">
        <v>808</v>
      </c>
      <c r="D487" s="123" t="s">
        <v>126</v>
      </c>
      <c r="E487" s="124" t="s">
        <v>809</v>
      </c>
      <c r="F487" s="125" t="s">
        <v>810</v>
      </c>
      <c r="G487" s="126" t="s">
        <v>790</v>
      </c>
      <c r="H487" s="127">
        <v>9</v>
      </c>
      <c r="I487" s="128"/>
      <c r="J487" s="129">
        <f>ROUND(I487*H487,2)</f>
        <v>0</v>
      </c>
      <c r="K487" s="125" t="s">
        <v>19</v>
      </c>
      <c r="L487" s="32"/>
      <c r="M487" s="171" t="s">
        <v>19</v>
      </c>
      <c r="N487" s="172" t="s">
        <v>43</v>
      </c>
      <c r="O487" s="173"/>
      <c r="P487" s="174">
        <f>O487*H487</f>
        <v>0</v>
      </c>
      <c r="Q487" s="174">
        <v>0</v>
      </c>
      <c r="R487" s="174">
        <f>Q487*H487</f>
        <v>0</v>
      </c>
      <c r="S487" s="174">
        <v>0</v>
      </c>
      <c r="T487" s="175">
        <f>S487*H487</f>
        <v>0</v>
      </c>
      <c r="AR487" s="134" t="s">
        <v>769</v>
      </c>
      <c r="AT487" s="134" t="s">
        <v>126</v>
      </c>
      <c r="AU487" s="134" t="s">
        <v>82</v>
      </c>
      <c r="AY487" s="17" t="s">
        <v>124</v>
      </c>
      <c r="BE487" s="135">
        <f>IF(N487="základní",J487,0)</f>
        <v>0</v>
      </c>
      <c r="BF487" s="135">
        <f>IF(N487="snížená",J487,0)</f>
        <v>0</v>
      </c>
      <c r="BG487" s="135">
        <f>IF(N487="zákl. přenesená",J487,0)</f>
        <v>0</v>
      </c>
      <c r="BH487" s="135">
        <f>IF(N487="sníž. přenesená",J487,0)</f>
        <v>0</v>
      </c>
      <c r="BI487" s="135">
        <f>IF(N487="nulová",J487,0)</f>
        <v>0</v>
      </c>
      <c r="BJ487" s="17" t="s">
        <v>80</v>
      </c>
      <c r="BK487" s="135">
        <f>ROUND(I487*H487,2)</f>
        <v>0</v>
      </c>
      <c r="BL487" s="17" t="s">
        <v>769</v>
      </c>
      <c r="BM487" s="134" t="s">
        <v>811</v>
      </c>
    </row>
    <row r="488" spans="2:65" s="1" customFormat="1" ht="6.95" customHeight="1">
      <c r="B488" s="41"/>
      <c r="C488" s="42"/>
      <c r="D488" s="42"/>
      <c r="E488" s="42"/>
      <c r="F488" s="42"/>
      <c r="G488" s="42"/>
      <c r="H488" s="42"/>
      <c r="I488" s="42"/>
      <c r="J488" s="42"/>
      <c r="K488" s="42"/>
      <c r="L488" s="32"/>
    </row>
  </sheetData>
  <sheetProtection algorithmName="SHA-512" hashValue="/857Q6a0Qa1YvB2w3xqq0ffJlwKV4YXQbdJg6QhsHGvYx1EUAr7psVEPk0iWR6Q0LIW4OXIFz5bW82CrHvy00g==" saltValue="PsFuqVUV2PJ3ubtMachp17GWpFnLMyslaOWtcu5OBSJ/8kVY9ux/aVQViDjYnQTmQsh6sHXdYKc/Pj7k7dZnGw==" spinCount="100000" sheet="1" objects="1" scenarios="1" formatColumns="0" formatRows="0" autoFilter="0"/>
  <autoFilter ref="C95:K487" xr:uid="{00000000-0009-0000-0000-000001000000}"/>
  <mergeCells count="9">
    <mergeCell ref="E50:H50"/>
    <mergeCell ref="E86:H86"/>
    <mergeCell ref="E88:H88"/>
    <mergeCell ref="L2:V2"/>
    <mergeCell ref="E7:H7"/>
    <mergeCell ref="E9:H9"/>
    <mergeCell ref="E18:H18"/>
    <mergeCell ref="E27:H27"/>
    <mergeCell ref="E48:H48"/>
  </mergeCells>
  <hyperlinks>
    <hyperlink ref="F100" r:id="rId1" xr:uid="{00000000-0004-0000-0100-000000000000}"/>
    <hyperlink ref="F102" r:id="rId2" xr:uid="{00000000-0004-0000-0100-000001000000}"/>
    <hyperlink ref="F104" r:id="rId3" xr:uid="{00000000-0004-0000-0100-000002000000}"/>
    <hyperlink ref="F106" r:id="rId4" xr:uid="{00000000-0004-0000-0100-000003000000}"/>
    <hyperlink ref="F110" r:id="rId5" xr:uid="{00000000-0004-0000-0100-000004000000}"/>
    <hyperlink ref="F114" r:id="rId6" xr:uid="{00000000-0004-0000-0100-000005000000}"/>
    <hyperlink ref="F121" r:id="rId7" xr:uid="{00000000-0004-0000-0100-000006000000}"/>
    <hyperlink ref="F128" r:id="rId8" xr:uid="{00000000-0004-0000-0100-000007000000}"/>
    <hyperlink ref="F130" r:id="rId9" xr:uid="{00000000-0004-0000-0100-000008000000}"/>
    <hyperlink ref="F134" r:id="rId10" xr:uid="{00000000-0004-0000-0100-000009000000}"/>
    <hyperlink ref="F138" r:id="rId11" xr:uid="{00000000-0004-0000-0100-00000A000000}"/>
    <hyperlink ref="F140" r:id="rId12" xr:uid="{00000000-0004-0000-0100-00000B000000}"/>
    <hyperlink ref="F142" r:id="rId13" xr:uid="{00000000-0004-0000-0100-00000C000000}"/>
    <hyperlink ref="F144" r:id="rId14" xr:uid="{00000000-0004-0000-0100-00000D000000}"/>
    <hyperlink ref="F146" r:id="rId15" xr:uid="{00000000-0004-0000-0100-00000E000000}"/>
    <hyperlink ref="F155" r:id="rId16" xr:uid="{00000000-0004-0000-0100-00000F000000}"/>
    <hyperlink ref="F159" r:id="rId17" xr:uid="{00000000-0004-0000-0100-000010000000}"/>
    <hyperlink ref="F166" r:id="rId18" xr:uid="{00000000-0004-0000-0100-000011000000}"/>
    <hyperlink ref="F175" r:id="rId19" xr:uid="{00000000-0004-0000-0100-000012000000}"/>
    <hyperlink ref="F178" r:id="rId20" xr:uid="{00000000-0004-0000-0100-000013000000}"/>
    <hyperlink ref="F180" r:id="rId21" xr:uid="{00000000-0004-0000-0100-000014000000}"/>
    <hyperlink ref="F187" r:id="rId22" xr:uid="{00000000-0004-0000-0100-000015000000}"/>
    <hyperlink ref="F192" r:id="rId23" xr:uid="{00000000-0004-0000-0100-000016000000}"/>
    <hyperlink ref="F195" r:id="rId24" xr:uid="{00000000-0004-0000-0100-000017000000}"/>
    <hyperlink ref="F200" r:id="rId25" xr:uid="{00000000-0004-0000-0100-000018000000}"/>
    <hyperlink ref="F203" r:id="rId26" xr:uid="{00000000-0004-0000-0100-000019000000}"/>
    <hyperlink ref="F208" r:id="rId27" xr:uid="{00000000-0004-0000-0100-00001A000000}"/>
    <hyperlink ref="F214" r:id="rId28" xr:uid="{00000000-0004-0000-0100-00001B000000}"/>
    <hyperlink ref="F219" r:id="rId29" xr:uid="{00000000-0004-0000-0100-00001C000000}"/>
    <hyperlink ref="F223" r:id="rId30" xr:uid="{00000000-0004-0000-0100-00001D000000}"/>
    <hyperlink ref="F230" r:id="rId31" xr:uid="{00000000-0004-0000-0100-00001E000000}"/>
    <hyperlink ref="F236" r:id="rId32" xr:uid="{00000000-0004-0000-0100-00001F000000}"/>
    <hyperlink ref="F241" r:id="rId33" xr:uid="{00000000-0004-0000-0100-000020000000}"/>
    <hyperlink ref="F246" r:id="rId34" xr:uid="{00000000-0004-0000-0100-000021000000}"/>
    <hyperlink ref="F255" r:id="rId35" xr:uid="{00000000-0004-0000-0100-000022000000}"/>
    <hyperlink ref="F273" r:id="rId36" xr:uid="{00000000-0004-0000-0100-000023000000}"/>
    <hyperlink ref="F280" r:id="rId37" xr:uid="{00000000-0004-0000-0100-000024000000}"/>
    <hyperlink ref="F284" r:id="rId38" xr:uid="{00000000-0004-0000-0100-000025000000}"/>
    <hyperlink ref="F291" r:id="rId39" xr:uid="{00000000-0004-0000-0100-000026000000}"/>
    <hyperlink ref="F298" r:id="rId40" xr:uid="{00000000-0004-0000-0100-000027000000}"/>
    <hyperlink ref="F306" r:id="rId41" xr:uid="{00000000-0004-0000-0100-000028000000}"/>
    <hyperlink ref="F314" r:id="rId42" xr:uid="{00000000-0004-0000-0100-000029000000}"/>
    <hyperlink ref="F321" r:id="rId43" xr:uid="{00000000-0004-0000-0100-00002A000000}"/>
    <hyperlink ref="F334" r:id="rId44" xr:uid="{00000000-0004-0000-0100-00002B000000}"/>
    <hyperlink ref="F339" r:id="rId45" xr:uid="{00000000-0004-0000-0100-00002C000000}"/>
    <hyperlink ref="F346" r:id="rId46" xr:uid="{00000000-0004-0000-0100-00002D000000}"/>
    <hyperlink ref="F349" r:id="rId47" xr:uid="{00000000-0004-0000-0100-00002E000000}"/>
    <hyperlink ref="F353" r:id="rId48" xr:uid="{00000000-0004-0000-0100-00002F000000}"/>
    <hyperlink ref="F360" r:id="rId49" xr:uid="{00000000-0004-0000-0100-000030000000}"/>
    <hyperlink ref="F378" r:id="rId50" xr:uid="{00000000-0004-0000-0100-000031000000}"/>
    <hyperlink ref="F389" r:id="rId51" xr:uid="{00000000-0004-0000-0100-000032000000}"/>
    <hyperlink ref="F391" r:id="rId52" xr:uid="{00000000-0004-0000-0100-000033000000}"/>
    <hyperlink ref="F395" r:id="rId53" xr:uid="{00000000-0004-0000-0100-000034000000}"/>
    <hyperlink ref="F398" r:id="rId54" xr:uid="{00000000-0004-0000-0100-000035000000}"/>
    <hyperlink ref="F403" r:id="rId55" xr:uid="{00000000-0004-0000-0100-000036000000}"/>
    <hyperlink ref="F408" r:id="rId56" xr:uid="{00000000-0004-0000-0100-000037000000}"/>
    <hyperlink ref="F412" r:id="rId57" xr:uid="{00000000-0004-0000-0100-000038000000}"/>
    <hyperlink ref="F414" r:id="rId58" xr:uid="{00000000-0004-0000-0100-000039000000}"/>
    <hyperlink ref="F418" r:id="rId59" xr:uid="{00000000-0004-0000-0100-00003A000000}"/>
    <hyperlink ref="F421" r:id="rId60" xr:uid="{00000000-0004-0000-0100-00003B000000}"/>
    <hyperlink ref="F429" r:id="rId61" xr:uid="{00000000-0004-0000-0100-00003C000000}"/>
    <hyperlink ref="F437" r:id="rId62" xr:uid="{00000000-0004-0000-0100-00003D000000}"/>
    <hyperlink ref="F445" r:id="rId63" xr:uid="{00000000-0004-0000-0100-00003E000000}"/>
    <hyperlink ref="F449" r:id="rId64" xr:uid="{00000000-0004-0000-0100-00003F000000}"/>
    <hyperlink ref="F455" r:id="rId65" xr:uid="{00000000-0004-0000-0100-000040000000}"/>
    <hyperlink ref="F458" r:id="rId66" xr:uid="{00000000-0004-0000-0100-000041000000}"/>
    <hyperlink ref="F460" r:id="rId67" xr:uid="{00000000-0004-0000-0100-000042000000}"/>
    <hyperlink ref="F463" r:id="rId68" xr:uid="{00000000-0004-0000-0100-00004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176" customWidth="1"/>
    <col min="2" max="2" width="1.6640625" style="176" customWidth="1"/>
    <col min="3" max="4" width="5" style="176" customWidth="1"/>
    <col min="5" max="5" width="11.6640625" style="176" customWidth="1"/>
    <col min="6" max="6" width="9.1640625" style="176" customWidth="1"/>
    <col min="7" max="7" width="5" style="176" customWidth="1"/>
    <col min="8" max="8" width="77.83203125" style="176" customWidth="1"/>
    <col min="9" max="10" width="20" style="176" customWidth="1"/>
    <col min="11" max="11" width="1.6640625" style="176" customWidth="1"/>
  </cols>
  <sheetData>
    <row r="1" spans="2:11" customFormat="1" ht="37.5" customHeight="1"/>
    <row r="2" spans="2:11" customFormat="1" ht="7.5" customHeight="1">
      <c r="B2" s="177"/>
      <c r="C2" s="178"/>
      <c r="D2" s="178"/>
      <c r="E2" s="178"/>
      <c r="F2" s="178"/>
      <c r="G2" s="178"/>
      <c r="H2" s="178"/>
      <c r="I2" s="178"/>
      <c r="J2" s="178"/>
      <c r="K2" s="179"/>
    </row>
    <row r="3" spans="2:11" s="15" customFormat="1" ht="45" customHeight="1">
      <c r="B3" s="180"/>
      <c r="C3" s="296" t="s">
        <v>812</v>
      </c>
      <c r="D3" s="296"/>
      <c r="E3" s="296"/>
      <c r="F3" s="296"/>
      <c r="G3" s="296"/>
      <c r="H3" s="296"/>
      <c r="I3" s="296"/>
      <c r="J3" s="296"/>
      <c r="K3" s="181"/>
    </row>
    <row r="4" spans="2:11" customFormat="1" ht="25.5" customHeight="1">
      <c r="B4" s="182"/>
      <c r="C4" s="301" t="s">
        <v>813</v>
      </c>
      <c r="D4" s="301"/>
      <c r="E4" s="301"/>
      <c r="F4" s="301"/>
      <c r="G4" s="301"/>
      <c r="H4" s="301"/>
      <c r="I4" s="301"/>
      <c r="J4" s="301"/>
      <c r="K4" s="183"/>
    </row>
    <row r="5" spans="2:11" customFormat="1" ht="5.25" customHeight="1">
      <c r="B5" s="182"/>
      <c r="C5" s="184"/>
      <c r="D5" s="184"/>
      <c r="E5" s="184"/>
      <c r="F5" s="184"/>
      <c r="G5" s="184"/>
      <c r="H5" s="184"/>
      <c r="I5" s="184"/>
      <c r="J5" s="184"/>
      <c r="K5" s="183"/>
    </row>
    <row r="6" spans="2:11" customFormat="1" ht="15" customHeight="1">
      <c r="B6" s="182"/>
      <c r="C6" s="300" t="s">
        <v>814</v>
      </c>
      <c r="D6" s="300"/>
      <c r="E6" s="300"/>
      <c r="F6" s="300"/>
      <c r="G6" s="300"/>
      <c r="H6" s="300"/>
      <c r="I6" s="300"/>
      <c r="J6" s="300"/>
      <c r="K6" s="183"/>
    </row>
    <row r="7" spans="2:11" customFormat="1" ht="15" customHeight="1">
      <c r="B7" s="186"/>
      <c r="C7" s="300" t="s">
        <v>815</v>
      </c>
      <c r="D7" s="300"/>
      <c r="E7" s="300"/>
      <c r="F7" s="300"/>
      <c r="G7" s="300"/>
      <c r="H7" s="300"/>
      <c r="I7" s="300"/>
      <c r="J7" s="300"/>
      <c r="K7" s="183"/>
    </row>
    <row r="8" spans="2:11" customFormat="1" ht="12.75" customHeight="1">
      <c r="B8" s="186"/>
      <c r="C8" s="185"/>
      <c r="D8" s="185"/>
      <c r="E8" s="185"/>
      <c r="F8" s="185"/>
      <c r="G8" s="185"/>
      <c r="H8" s="185"/>
      <c r="I8" s="185"/>
      <c r="J8" s="185"/>
      <c r="K8" s="183"/>
    </row>
    <row r="9" spans="2:11" customFormat="1" ht="15" customHeight="1">
      <c r="B9" s="186"/>
      <c r="C9" s="300" t="s">
        <v>816</v>
      </c>
      <c r="D9" s="300"/>
      <c r="E9" s="300"/>
      <c r="F9" s="300"/>
      <c r="G9" s="300"/>
      <c r="H9" s="300"/>
      <c r="I9" s="300"/>
      <c r="J9" s="300"/>
      <c r="K9" s="183"/>
    </row>
    <row r="10" spans="2:11" customFormat="1" ht="15" customHeight="1">
      <c r="B10" s="186"/>
      <c r="C10" s="185"/>
      <c r="D10" s="300" t="s">
        <v>817</v>
      </c>
      <c r="E10" s="300"/>
      <c r="F10" s="300"/>
      <c r="G10" s="300"/>
      <c r="H10" s="300"/>
      <c r="I10" s="300"/>
      <c r="J10" s="300"/>
      <c r="K10" s="183"/>
    </row>
    <row r="11" spans="2:11" customFormat="1" ht="15" customHeight="1">
      <c r="B11" s="186"/>
      <c r="C11" s="187"/>
      <c r="D11" s="300" t="s">
        <v>818</v>
      </c>
      <c r="E11" s="300"/>
      <c r="F11" s="300"/>
      <c r="G11" s="300"/>
      <c r="H11" s="300"/>
      <c r="I11" s="300"/>
      <c r="J11" s="300"/>
      <c r="K11" s="183"/>
    </row>
    <row r="12" spans="2:11" customFormat="1" ht="15" customHeight="1">
      <c r="B12" s="186"/>
      <c r="C12" s="187"/>
      <c r="D12" s="185"/>
      <c r="E12" s="185"/>
      <c r="F12" s="185"/>
      <c r="G12" s="185"/>
      <c r="H12" s="185"/>
      <c r="I12" s="185"/>
      <c r="J12" s="185"/>
      <c r="K12" s="183"/>
    </row>
    <row r="13" spans="2:11" customFormat="1" ht="15" customHeight="1">
      <c r="B13" s="186"/>
      <c r="C13" s="187"/>
      <c r="D13" s="188" t="s">
        <v>819</v>
      </c>
      <c r="E13" s="185"/>
      <c r="F13" s="185"/>
      <c r="G13" s="185"/>
      <c r="H13" s="185"/>
      <c r="I13" s="185"/>
      <c r="J13" s="185"/>
      <c r="K13" s="183"/>
    </row>
    <row r="14" spans="2:11" customFormat="1" ht="12.75" customHeight="1">
      <c r="B14" s="186"/>
      <c r="C14" s="187"/>
      <c r="D14" s="187"/>
      <c r="E14" s="187"/>
      <c r="F14" s="187"/>
      <c r="G14" s="187"/>
      <c r="H14" s="187"/>
      <c r="I14" s="187"/>
      <c r="J14" s="187"/>
      <c r="K14" s="183"/>
    </row>
    <row r="15" spans="2:11" customFormat="1" ht="15" customHeight="1">
      <c r="B15" s="186"/>
      <c r="C15" s="187"/>
      <c r="D15" s="300" t="s">
        <v>820</v>
      </c>
      <c r="E15" s="300"/>
      <c r="F15" s="300"/>
      <c r="G15" s="300"/>
      <c r="H15" s="300"/>
      <c r="I15" s="300"/>
      <c r="J15" s="300"/>
      <c r="K15" s="183"/>
    </row>
    <row r="16" spans="2:11" customFormat="1" ht="15" customHeight="1">
      <c r="B16" s="186"/>
      <c r="C16" s="187"/>
      <c r="D16" s="300" t="s">
        <v>821</v>
      </c>
      <c r="E16" s="300"/>
      <c r="F16" s="300"/>
      <c r="G16" s="300"/>
      <c r="H16" s="300"/>
      <c r="I16" s="300"/>
      <c r="J16" s="300"/>
      <c r="K16" s="183"/>
    </row>
    <row r="17" spans="2:11" customFormat="1" ht="15" customHeight="1">
      <c r="B17" s="186"/>
      <c r="C17" s="187"/>
      <c r="D17" s="300" t="s">
        <v>822</v>
      </c>
      <c r="E17" s="300"/>
      <c r="F17" s="300"/>
      <c r="G17" s="300"/>
      <c r="H17" s="300"/>
      <c r="I17" s="300"/>
      <c r="J17" s="300"/>
      <c r="K17" s="183"/>
    </row>
    <row r="18" spans="2:11" customFormat="1" ht="15" customHeight="1">
      <c r="B18" s="186"/>
      <c r="C18" s="187"/>
      <c r="D18" s="187"/>
      <c r="E18" s="189" t="s">
        <v>79</v>
      </c>
      <c r="F18" s="300" t="s">
        <v>823</v>
      </c>
      <c r="G18" s="300"/>
      <c r="H18" s="300"/>
      <c r="I18" s="300"/>
      <c r="J18" s="300"/>
      <c r="K18" s="183"/>
    </row>
    <row r="19" spans="2:11" customFormat="1" ht="15" customHeight="1">
      <c r="B19" s="186"/>
      <c r="C19" s="187"/>
      <c r="D19" s="187"/>
      <c r="E19" s="189" t="s">
        <v>824</v>
      </c>
      <c r="F19" s="300" t="s">
        <v>825</v>
      </c>
      <c r="G19" s="300"/>
      <c r="H19" s="300"/>
      <c r="I19" s="300"/>
      <c r="J19" s="300"/>
      <c r="K19" s="183"/>
    </row>
    <row r="20" spans="2:11" customFormat="1" ht="15" customHeight="1">
      <c r="B20" s="186"/>
      <c r="C20" s="187"/>
      <c r="D20" s="187"/>
      <c r="E20" s="189" t="s">
        <v>826</v>
      </c>
      <c r="F20" s="300" t="s">
        <v>827</v>
      </c>
      <c r="G20" s="300"/>
      <c r="H20" s="300"/>
      <c r="I20" s="300"/>
      <c r="J20" s="300"/>
      <c r="K20" s="183"/>
    </row>
    <row r="21" spans="2:11" customFormat="1" ht="15" customHeight="1">
      <c r="B21" s="186"/>
      <c r="C21" s="187"/>
      <c r="D21" s="187"/>
      <c r="E21" s="189" t="s">
        <v>828</v>
      </c>
      <c r="F21" s="300" t="s">
        <v>829</v>
      </c>
      <c r="G21" s="300"/>
      <c r="H21" s="300"/>
      <c r="I21" s="300"/>
      <c r="J21" s="300"/>
      <c r="K21" s="183"/>
    </row>
    <row r="22" spans="2:11" customFormat="1" ht="15" customHeight="1">
      <c r="B22" s="186"/>
      <c r="C22" s="187"/>
      <c r="D22" s="187"/>
      <c r="E22" s="189" t="s">
        <v>830</v>
      </c>
      <c r="F22" s="300" t="s">
        <v>831</v>
      </c>
      <c r="G22" s="300"/>
      <c r="H22" s="300"/>
      <c r="I22" s="300"/>
      <c r="J22" s="300"/>
      <c r="K22" s="183"/>
    </row>
    <row r="23" spans="2:11" customFormat="1" ht="15" customHeight="1">
      <c r="B23" s="186"/>
      <c r="C23" s="187"/>
      <c r="D23" s="187"/>
      <c r="E23" s="189" t="s">
        <v>832</v>
      </c>
      <c r="F23" s="300" t="s">
        <v>833</v>
      </c>
      <c r="G23" s="300"/>
      <c r="H23" s="300"/>
      <c r="I23" s="300"/>
      <c r="J23" s="300"/>
      <c r="K23" s="183"/>
    </row>
    <row r="24" spans="2:11" customFormat="1" ht="12.75" customHeight="1">
      <c r="B24" s="186"/>
      <c r="C24" s="187"/>
      <c r="D24" s="187"/>
      <c r="E24" s="187"/>
      <c r="F24" s="187"/>
      <c r="G24" s="187"/>
      <c r="H24" s="187"/>
      <c r="I24" s="187"/>
      <c r="J24" s="187"/>
      <c r="K24" s="183"/>
    </row>
    <row r="25" spans="2:11" customFormat="1" ht="15" customHeight="1">
      <c r="B25" s="186"/>
      <c r="C25" s="300" t="s">
        <v>834</v>
      </c>
      <c r="D25" s="300"/>
      <c r="E25" s="300"/>
      <c r="F25" s="300"/>
      <c r="G25" s="300"/>
      <c r="H25" s="300"/>
      <c r="I25" s="300"/>
      <c r="J25" s="300"/>
      <c r="K25" s="183"/>
    </row>
    <row r="26" spans="2:11" customFormat="1" ht="15" customHeight="1">
      <c r="B26" s="186"/>
      <c r="C26" s="300" t="s">
        <v>835</v>
      </c>
      <c r="D26" s="300"/>
      <c r="E26" s="300"/>
      <c r="F26" s="300"/>
      <c r="G26" s="300"/>
      <c r="H26" s="300"/>
      <c r="I26" s="300"/>
      <c r="J26" s="300"/>
      <c r="K26" s="183"/>
    </row>
    <row r="27" spans="2:11" customFormat="1" ht="15" customHeight="1">
      <c r="B27" s="186"/>
      <c r="C27" s="185"/>
      <c r="D27" s="300" t="s">
        <v>836</v>
      </c>
      <c r="E27" s="300"/>
      <c r="F27" s="300"/>
      <c r="G27" s="300"/>
      <c r="H27" s="300"/>
      <c r="I27" s="300"/>
      <c r="J27" s="300"/>
      <c r="K27" s="183"/>
    </row>
    <row r="28" spans="2:11" customFormat="1" ht="15" customHeight="1">
      <c r="B28" s="186"/>
      <c r="C28" s="187"/>
      <c r="D28" s="300" t="s">
        <v>837</v>
      </c>
      <c r="E28" s="300"/>
      <c r="F28" s="300"/>
      <c r="G28" s="300"/>
      <c r="H28" s="300"/>
      <c r="I28" s="300"/>
      <c r="J28" s="300"/>
      <c r="K28" s="183"/>
    </row>
    <row r="29" spans="2:11" customFormat="1" ht="12.75" customHeight="1">
      <c r="B29" s="186"/>
      <c r="C29" s="187"/>
      <c r="D29" s="187"/>
      <c r="E29" s="187"/>
      <c r="F29" s="187"/>
      <c r="G29" s="187"/>
      <c r="H29" s="187"/>
      <c r="I29" s="187"/>
      <c r="J29" s="187"/>
      <c r="K29" s="183"/>
    </row>
    <row r="30" spans="2:11" customFormat="1" ht="15" customHeight="1">
      <c r="B30" s="186"/>
      <c r="C30" s="187"/>
      <c r="D30" s="300" t="s">
        <v>838</v>
      </c>
      <c r="E30" s="300"/>
      <c r="F30" s="300"/>
      <c r="G30" s="300"/>
      <c r="H30" s="300"/>
      <c r="I30" s="300"/>
      <c r="J30" s="300"/>
      <c r="K30" s="183"/>
    </row>
    <row r="31" spans="2:11" customFormat="1" ht="15" customHeight="1">
      <c r="B31" s="186"/>
      <c r="C31" s="187"/>
      <c r="D31" s="300" t="s">
        <v>839</v>
      </c>
      <c r="E31" s="300"/>
      <c r="F31" s="300"/>
      <c r="G31" s="300"/>
      <c r="H31" s="300"/>
      <c r="I31" s="300"/>
      <c r="J31" s="300"/>
      <c r="K31" s="183"/>
    </row>
    <row r="32" spans="2:11" customFormat="1" ht="12.75" customHeight="1">
      <c r="B32" s="186"/>
      <c r="C32" s="187"/>
      <c r="D32" s="187"/>
      <c r="E32" s="187"/>
      <c r="F32" s="187"/>
      <c r="G32" s="187"/>
      <c r="H32" s="187"/>
      <c r="I32" s="187"/>
      <c r="J32" s="187"/>
      <c r="K32" s="183"/>
    </row>
    <row r="33" spans="2:11" customFormat="1" ht="15" customHeight="1">
      <c r="B33" s="186"/>
      <c r="C33" s="187"/>
      <c r="D33" s="300" t="s">
        <v>840</v>
      </c>
      <c r="E33" s="300"/>
      <c r="F33" s="300"/>
      <c r="G33" s="300"/>
      <c r="H33" s="300"/>
      <c r="I33" s="300"/>
      <c r="J33" s="300"/>
      <c r="K33" s="183"/>
    </row>
    <row r="34" spans="2:11" customFormat="1" ht="15" customHeight="1">
      <c r="B34" s="186"/>
      <c r="C34" s="187"/>
      <c r="D34" s="300" t="s">
        <v>841</v>
      </c>
      <c r="E34" s="300"/>
      <c r="F34" s="300"/>
      <c r="G34" s="300"/>
      <c r="H34" s="300"/>
      <c r="I34" s="300"/>
      <c r="J34" s="300"/>
      <c r="K34" s="183"/>
    </row>
    <row r="35" spans="2:11" customFormat="1" ht="15" customHeight="1">
      <c r="B35" s="186"/>
      <c r="C35" s="187"/>
      <c r="D35" s="300" t="s">
        <v>842</v>
      </c>
      <c r="E35" s="300"/>
      <c r="F35" s="300"/>
      <c r="G35" s="300"/>
      <c r="H35" s="300"/>
      <c r="I35" s="300"/>
      <c r="J35" s="300"/>
      <c r="K35" s="183"/>
    </row>
    <row r="36" spans="2:11" customFormat="1" ht="15" customHeight="1">
      <c r="B36" s="186"/>
      <c r="C36" s="187"/>
      <c r="D36" s="185"/>
      <c r="E36" s="188" t="s">
        <v>110</v>
      </c>
      <c r="F36" s="185"/>
      <c r="G36" s="300" t="s">
        <v>843</v>
      </c>
      <c r="H36" s="300"/>
      <c r="I36" s="300"/>
      <c r="J36" s="300"/>
      <c r="K36" s="183"/>
    </row>
    <row r="37" spans="2:11" customFormat="1" ht="30.75" customHeight="1">
      <c r="B37" s="186"/>
      <c r="C37" s="187"/>
      <c r="D37" s="185"/>
      <c r="E37" s="188" t="s">
        <v>844</v>
      </c>
      <c r="F37" s="185"/>
      <c r="G37" s="300" t="s">
        <v>845</v>
      </c>
      <c r="H37" s="300"/>
      <c r="I37" s="300"/>
      <c r="J37" s="300"/>
      <c r="K37" s="183"/>
    </row>
    <row r="38" spans="2:11" customFormat="1" ht="15" customHeight="1">
      <c r="B38" s="186"/>
      <c r="C38" s="187"/>
      <c r="D38" s="185"/>
      <c r="E38" s="188" t="s">
        <v>53</v>
      </c>
      <c r="F38" s="185"/>
      <c r="G38" s="300" t="s">
        <v>846</v>
      </c>
      <c r="H38" s="300"/>
      <c r="I38" s="300"/>
      <c r="J38" s="300"/>
      <c r="K38" s="183"/>
    </row>
    <row r="39" spans="2:11" customFormat="1" ht="15" customHeight="1">
      <c r="B39" s="186"/>
      <c r="C39" s="187"/>
      <c r="D39" s="185"/>
      <c r="E39" s="188" t="s">
        <v>54</v>
      </c>
      <c r="F39" s="185"/>
      <c r="G39" s="300" t="s">
        <v>847</v>
      </c>
      <c r="H39" s="300"/>
      <c r="I39" s="300"/>
      <c r="J39" s="300"/>
      <c r="K39" s="183"/>
    </row>
    <row r="40" spans="2:11" customFormat="1" ht="15" customHeight="1">
      <c r="B40" s="186"/>
      <c r="C40" s="187"/>
      <c r="D40" s="185"/>
      <c r="E40" s="188" t="s">
        <v>111</v>
      </c>
      <c r="F40" s="185"/>
      <c r="G40" s="300" t="s">
        <v>848</v>
      </c>
      <c r="H40" s="300"/>
      <c r="I40" s="300"/>
      <c r="J40" s="300"/>
      <c r="K40" s="183"/>
    </row>
    <row r="41" spans="2:11" customFormat="1" ht="15" customHeight="1">
      <c r="B41" s="186"/>
      <c r="C41" s="187"/>
      <c r="D41" s="185"/>
      <c r="E41" s="188" t="s">
        <v>112</v>
      </c>
      <c r="F41" s="185"/>
      <c r="G41" s="300" t="s">
        <v>849</v>
      </c>
      <c r="H41" s="300"/>
      <c r="I41" s="300"/>
      <c r="J41" s="300"/>
      <c r="K41" s="183"/>
    </row>
    <row r="42" spans="2:11" customFormat="1" ht="15" customHeight="1">
      <c r="B42" s="186"/>
      <c r="C42" s="187"/>
      <c r="D42" s="185"/>
      <c r="E42" s="188" t="s">
        <v>850</v>
      </c>
      <c r="F42" s="185"/>
      <c r="G42" s="300" t="s">
        <v>851</v>
      </c>
      <c r="H42" s="300"/>
      <c r="I42" s="300"/>
      <c r="J42" s="300"/>
      <c r="K42" s="183"/>
    </row>
    <row r="43" spans="2:11" customFormat="1" ht="15" customHeight="1">
      <c r="B43" s="186"/>
      <c r="C43" s="187"/>
      <c r="D43" s="185"/>
      <c r="E43" s="188"/>
      <c r="F43" s="185"/>
      <c r="G43" s="300" t="s">
        <v>852</v>
      </c>
      <c r="H43" s="300"/>
      <c r="I43" s="300"/>
      <c r="J43" s="300"/>
      <c r="K43" s="183"/>
    </row>
    <row r="44" spans="2:11" customFormat="1" ht="15" customHeight="1">
      <c r="B44" s="186"/>
      <c r="C44" s="187"/>
      <c r="D44" s="185"/>
      <c r="E44" s="188" t="s">
        <v>853</v>
      </c>
      <c r="F44" s="185"/>
      <c r="G44" s="300" t="s">
        <v>854</v>
      </c>
      <c r="H44" s="300"/>
      <c r="I44" s="300"/>
      <c r="J44" s="300"/>
      <c r="K44" s="183"/>
    </row>
    <row r="45" spans="2:11" customFormat="1" ht="15" customHeight="1">
      <c r="B45" s="186"/>
      <c r="C45" s="187"/>
      <c r="D45" s="185"/>
      <c r="E45" s="188" t="s">
        <v>114</v>
      </c>
      <c r="F45" s="185"/>
      <c r="G45" s="300" t="s">
        <v>855</v>
      </c>
      <c r="H45" s="300"/>
      <c r="I45" s="300"/>
      <c r="J45" s="300"/>
      <c r="K45" s="183"/>
    </row>
    <row r="46" spans="2:11" customFormat="1" ht="12.75" customHeight="1">
      <c r="B46" s="186"/>
      <c r="C46" s="187"/>
      <c r="D46" s="185"/>
      <c r="E46" s="185"/>
      <c r="F46" s="185"/>
      <c r="G46" s="185"/>
      <c r="H46" s="185"/>
      <c r="I46" s="185"/>
      <c r="J46" s="185"/>
      <c r="K46" s="183"/>
    </row>
    <row r="47" spans="2:11" customFormat="1" ht="15" customHeight="1">
      <c r="B47" s="186"/>
      <c r="C47" s="187"/>
      <c r="D47" s="300" t="s">
        <v>856</v>
      </c>
      <c r="E47" s="300"/>
      <c r="F47" s="300"/>
      <c r="G47" s="300"/>
      <c r="H47" s="300"/>
      <c r="I47" s="300"/>
      <c r="J47" s="300"/>
      <c r="K47" s="183"/>
    </row>
    <row r="48" spans="2:11" customFormat="1" ht="15" customHeight="1">
      <c r="B48" s="186"/>
      <c r="C48" s="187"/>
      <c r="D48" s="187"/>
      <c r="E48" s="300" t="s">
        <v>857</v>
      </c>
      <c r="F48" s="300"/>
      <c r="G48" s="300"/>
      <c r="H48" s="300"/>
      <c r="I48" s="300"/>
      <c r="J48" s="300"/>
      <c r="K48" s="183"/>
    </row>
    <row r="49" spans="2:11" customFormat="1" ht="15" customHeight="1">
      <c r="B49" s="186"/>
      <c r="C49" s="187"/>
      <c r="D49" s="187"/>
      <c r="E49" s="300" t="s">
        <v>858</v>
      </c>
      <c r="F49" s="300"/>
      <c r="G49" s="300"/>
      <c r="H49" s="300"/>
      <c r="I49" s="300"/>
      <c r="J49" s="300"/>
      <c r="K49" s="183"/>
    </row>
    <row r="50" spans="2:11" customFormat="1" ht="15" customHeight="1">
      <c r="B50" s="186"/>
      <c r="C50" s="187"/>
      <c r="D50" s="187"/>
      <c r="E50" s="300" t="s">
        <v>859</v>
      </c>
      <c r="F50" s="300"/>
      <c r="G50" s="300"/>
      <c r="H50" s="300"/>
      <c r="I50" s="300"/>
      <c r="J50" s="300"/>
      <c r="K50" s="183"/>
    </row>
    <row r="51" spans="2:11" customFormat="1" ht="15" customHeight="1">
      <c r="B51" s="186"/>
      <c r="C51" s="187"/>
      <c r="D51" s="300" t="s">
        <v>860</v>
      </c>
      <c r="E51" s="300"/>
      <c r="F51" s="300"/>
      <c r="G51" s="300"/>
      <c r="H51" s="300"/>
      <c r="I51" s="300"/>
      <c r="J51" s="300"/>
      <c r="K51" s="183"/>
    </row>
    <row r="52" spans="2:11" customFormat="1" ht="25.5" customHeight="1">
      <c r="B52" s="182"/>
      <c r="C52" s="301" t="s">
        <v>861</v>
      </c>
      <c r="D52" s="301"/>
      <c r="E52" s="301"/>
      <c r="F52" s="301"/>
      <c r="G52" s="301"/>
      <c r="H52" s="301"/>
      <c r="I52" s="301"/>
      <c r="J52" s="301"/>
      <c r="K52" s="183"/>
    </row>
    <row r="53" spans="2:11" customFormat="1" ht="5.25" customHeight="1">
      <c r="B53" s="182"/>
      <c r="C53" s="184"/>
      <c r="D53" s="184"/>
      <c r="E53" s="184"/>
      <c r="F53" s="184"/>
      <c r="G53" s="184"/>
      <c r="H53" s="184"/>
      <c r="I53" s="184"/>
      <c r="J53" s="184"/>
      <c r="K53" s="183"/>
    </row>
    <row r="54" spans="2:11" customFormat="1" ht="15" customHeight="1">
      <c r="B54" s="182"/>
      <c r="C54" s="300" t="s">
        <v>862</v>
      </c>
      <c r="D54" s="300"/>
      <c r="E54" s="300"/>
      <c r="F54" s="300"/>
      <c r="G54" s="300"/>
      <c r="H54" s="300"/>
      <c r="I54" s="300"/>
      <c r="J54" s="300"/>
      <c r="K54" s="183"/>
    </row>
    <row r="55" spans="2:11" customFormat="1" ht="15" customHeight="1">
      <c r="B55" s="182"/>
      <c r="C55" s="300" t="s">
        <v>863</v>
      </c>
      <c r="D55" s="300"/>
      <c r="E55" s="300"/>
      <c r="F55" s="300"/>
      <c r="G55" s="300"/>
      <c r="H55" s="300"/>
      <c r="I55" s="300"/>
      <c r="J55" s="300"/>
      <c r="K55" s="183"/>
    </row>
    <row r="56" spans="2:11" customFormat="1" ht="12.75" customHeight="1">
      <c r="B56" s="182"/>
      <c r="C56" s="185"/>
      <c r="D56" s="185"/>
      <c r="E56" s="185"/>
      <c r="F56" s="185"/>
      <c r="G56" s="185"/>
      <c r="H56" s="185"/>
      <c r="I56" s="185"/>
      <c r="J56" s="185"/>
      <c r="K56" s="183"/>
    </row>
    <row r="57" spans="2:11" customFormat="1" ht="15" customHeight="1">
      <c r="B57" s="182"/>
      <c r="C57" s="300" t="s">
        <v>864</v>
      </c>
      <c r="D57" s="300"/>
      <c r="E57" s="300"/>
      <c r="F57" s="300"/>
      <c r="G57" s="300"/>
      <c r="H57" s="300"/>
      <c r="I57" s="300"/>
      <c r="J57" s="300"/>
      <c r="K57" s="183"/>
    </row>
    <row r="58" spans="2:11" customFormat="1" ht="15" customHeight="1">
      <c r="B58" s="182"/>
      <c r="C58" s="187"/>
      <c r="D58" s="300" t="s">
        <v>865</v>
      </c>
      <c r="E58" s="300"/>
      <c r="F58" s="300"/>
      <c r="G58" s="300"/>
      <c r="H58" s="300"/>
      <c r="I58" s="300"/>
      <c r="J58" s="300"/>
      <c r="K58" s="183"/>
    </row>
    <row r="59" spans="2:11" customFormat="1" ht="15" customHeight="1">
      <c r="B59" s="182"/>
      <c r="C59" s="187"/>
      <c r="D59" s="300" t="s">
        <v>866</v>
      </c>
      <c r="E59" s="300"/>
      <c r="F59" s="300"/>
      <c r="G59" s="300"/>
      <c r="H59" s="300"/>
      <c r="I59" s="300"/>
      <c r="J59" s="300"/>
      <c r="K59" s="183"/>
    </row>
    <row r="60" spans="2:11" customFormat="1" ht="15" customHeight="1">
      <c r="B60" s="182"/>
      <c r="C60" s="187"/>
      <c r="D60" s="300" t="s">
        <v>867</v>
      </c>
      <c r="E60" s="300"/>
      <c r="F60" s="300"/>
      <c r="G60" s="300"/>
      <c r="H60" s="300"/>
      <c r="I60" s="300"/>
      <c r="J60" s="300"/>
      <c r="K60" s="183"/>
    </row>
    <row r="61" spans="2:11" customFormat="1" ht="15" customHeight="1">
      <c r="B61" s="182"/>
      <c r="C61" s="187"/>
      <c r="D61" s="300" t="s">
        <v>868</v>
      </c>
      <c r="E61" s="300"/>
      <c r="F61" s="300"/>
      <c r="G61" s="300"/>
      <c r="H61" s="300"/>
      <c r="I61" s="300"/>
      <c r="J61" s="300"/>
      <c r="K61" s="183"/>
    </row>
    <row r="62" spans="2:11" customFormat="1" ht="15" customHeight="1">
      <c r="B62" s="182"/>
      <c r="C62" s="187"/>
      <c r="D62" s="302" t="s">
        <v>869</v>
      </c>
      <c r="E62" s="302"/>
      <c r="F62" s="302"/>
      <c r="G62" s="302"/>
      <c r="H62" s="302"/>
      <c r="I62" s="302"/>
      <c r="J62" s="302"/>
      <c r="K62" s="183"/>
    </row>
    <row r="63" spans="2:11" customFormat="1" ht="15" customHeight="1">
      <c r="B63" s="182"/>
      <c r="C63" s="187"/>
      <c r="D63" s="300" t="s">
        <v>870</v>
      </c>
      <c r="E63" s="300"/>
      <c r="F63" s="300"/>
      <c r="G63" s="300"/>
      <c r="H63" s="300"/>
      <c r="I63" s="300"/>
      <c r="J63" s="300"/>
      <c r="K63" s="183"/>
    </row>
    <row r="64" spans="2:11" customFormat="1" ht="12.75" customHeight="1">
      <c r="B64" s="182"/>
      <c r="C64" s="187"/>
      <c r="D64" s="187"/>
      <c r="E64" s="190"/>
      <c r="F64" s="187"/>
      <c r="G64" s="187"/>
      <c r="H64" s="187"/>
      <c r="I64" s="187"/>
      <c r="J64" s="187"/>
      <c r="K64" s="183"/>
    </row>
    <row r="65" spans="2:11" customFormat="1" ht="15" customHeight="1">
      <c r="B65" s="182"/>
      <c r="C65" s="187"/>
      <c r="D65" s="300" t="s">
        <v>871</v>
      </c>
      <c r="E65" s="300"/>
      <c r="F65" s="300"/>
      <c r="G65" s="300"/>
      <c r="H65" s="300"/>
      <c r="I65" s="300"/>
      <c r="J65" s="300"/>
      <c r="K65" s="183"/>
    </row>
    <row r="66" spans="2:11" customFormat="1" ht="15" customHeight="1">
      <c r="B66" s="182"/>
      <c r="C66" s="187"/>
      <c r="D66" s="302" t="s">
        <v>872</v>
      </c>
      <c r="E66" s="302"/>
      <c r="F66" s="302"/>
      <c r="G66" s="302"/>
      <c r="H66" s="302"/>
      <c r="I66" s="302"/>
      <c r="J66" s="302"/>
      <c r="K66" s="183"/>
    </row>
    <row r="67" spans="2:11" customFormat="1" ht="15" customHeight="1">
      <c r="B67" s="182"/>
      <c r="C67" s="187"/>
      <c r="D67" s="300" t="s">
        <v>873</v>
      </c>
      <c r="E67" s="300"/>
      <c r="F67" s="300"/>
      <c r="G67" s="300"/>
      <c r="H67" s="300"/>
      <c r="I67" s="300"/>
      <c r="J67" s="300"/>
      <c r="K67" s="183"/>
    </row>
    <row r="68" spans="2:11" customFormat="1" ht="15" customHeight="1">
      <c r="B68" s="182"/>
      <c r="C68" s="187"/>
      <c r="D68" s="300" t="s">
        <v>874</v>
      </c>
      <c r="E68" s="300"/>
      <c r="F68" s="300"/>
      <c r="G68" s="300"/>
      <c r="H68" s="300"/>
      <c r="I68" s="300"/>
      <c r="J68" s="300"/>
      <c r="K68" s="183"/>
    </row>
    <row r="69" spans="2:11" customFormat="1" ht="15" customHeight="1">
      <c r="B69" s="182"/>
      <c r="C69" s="187"/>
      <c r="D69" s="300" t="s">
        <v>875</v>
      </c>
      <c r="E69" s="300"/>
      <c r="F69" s="300"/>
      <c r="G69" s="300"/>
      <c r="H69" s="300"/>
      <c r="I69" s="300"/>
      <c r="J69" s="300"/>
      <c r="K69" s="183"/>
    </row>
    <row r="70" spans="2:11" customFormat="1" ht="15" customHeight="1">
      <c r="B70" s="182"/>
      <c r="C70" s="187"/>
      <c r="D70" s="300" t="s">
        <v>876</v>
      </c>
      <c r="E70" s="300"/>
      <c r="F70" s="300"/>
      <c r="G70" s="300"/>
      <c r="H70" s="300"/>
      <c r="I70" s="300"/>
      <c r="J70" s="300"/>
      <c r="K70" s="183"/>
    </row>
    <row r="71" spans="2:11" customFormat="1" ht="12.75" customHeight="1">
      <c r="B71" s="191"/>
      <c r="C71" s="192"/>
      <c r="D71" s="192"/>
      <c r="E71" s="192"/>
      <c r="F71" s="192"/>
      <c r="G71" s="192"/>
      <c r="H71" s="192"/>
      <c r="I71" s="192"/>
      <c r="J71" s="192"/>
      <c r="K71" s="193"/>
    </row>
    <row r="72" spans="2:11" customFormat="1" ht="18.75" customHeight="1">
      <c r="B72" s="194"/>
      <c r="C72" s="194"/>
      <c r="D72" s="194"/>
      <c r="E72" s="194"/>
      <c r="F72" s="194"/>
      <c r="G72" s="194"/>
      <c r="H72" s="194"/>
      <c r="I72" s="194"/>
      <c r="J72" s="194"/>
      <c r="K72" s="195"/>
    </row>
    <row r="73" spans="2:11" customFormat="1" ht="18.75" customHeight="1">
      <c r="B73" s="195"/>
      <c r="C73" s="195"/>
      <c r="D73" s="195"/>
      <c r="E73" s="195"/>
      <c r="F73" s="195"/>
      <c r="G73" s="195"/>
      <c r="H73" s="195"/>
      <c r="I73" s="195"/>
      <c r="J73" s="195"/>
      <c r="K73" s="195"/>
    </row>
    <row r="74" spans="2:11" customFormat="1" ht="7.5" customHeight="1">
      <c r="B74" s="196"/>
      <c r="C74" s="197"/>
      <c r="D74" s="197"/>
      <c r="E74" s="197"/>
      <c r="F74" s="197"/>
      <c r="G74" s="197"/>
      <c r="H74" s="197"/>
      <c r="I74" s="197"/>
      <c r="J74" s="197"/>
      <c r="K74" s="198"/>
    </row>
    <row r="75" spans="2:11" customFormat="1" ht="45" customHeight="1">
      <c r="B75" s="199"/>
      <c r="C75" s="295" t="s">
        <v>877</v>
      </c>
      <c r="D75" s="295"/>
      <c r="E75" s="295"/>
      <c r="F75" s="295"/>
      <c r="G75" s="295"/>
      <c r="H75" s="295"/>
      <c r="I75" s="295"/>
      <c r="J75" s="295"/>
      <c r="K75" s="200"/>
    </row>
    <row r="76" spans="2:11" customFormat="1" ht="17.25" customHeight="1">
      <c r="B76" s="199"/>
      <c r="C76" s="201" t="s">
        <v>878</v>
      </c>
      <c r="D76" s="201"/>
      <c r="E76" s="201"/>
      <c r="F76" s="201" t="s">
        <v>879</v>
      </c>
      <c r="G76" s="202"/>
      <c r="H76" s="201" t="s">
        <v>54</v>
      </c>
      <c r="I76" s="201" t="s">
        <v>57</v>
      </c>
      <c r="J76" s="201" t="s">
        <v>880</v>
      </c>
      <c r="K76" s="200"/>
    </row>
    <row r="77" spans="2:11" customFormat="1" ht="17.25" customHeight="1">
      <c r="B77" s="199"/>
      <c r="C77" s="203" t="s">
        <v>881</v>
      </c>
      <c r="D77" s="203"/>
      <c r="E77" s="203"/>
      <c r="F77" s="204" t="s">
        <v>882</v>
      </c>
      <c r="G77" s="205"/>
      <c r="H77" s="203"/>
      <c r="I77" s="203"/>
      <c r="J77" s="203" t="s">
        <v>883</v>
      </c>
      <c r="K77" s="200"/>
    </row>
    <row r="78" spans="2:11" customFormat="1" ht="5.25" customHeight="1">
      <c r="B78" s="199"/>
      <c r="C78" s="206"/>
      <c r="D78" s="206"/>
      <c r="E78" s="206"/>
      <c r="F78" s="206"/>
      <c r="G78" s="207"/>
      <c r="H78" s="206"/>
      <c r="I78" s="206"/>
      <c r="J78" s="206"/>
      <c r="K78" s="200"/>
    </row>
    <row r="79" spans="2:11" customFormat="1" ht="15" customHeight="1">
      <c r="B79" s="199"/>
      <c r="C79" s="188" t="s">
        <v>53</v>
      </c>
      <c r="D79" s="208"/>
      <c r="E79" s="208"/>
      <c r="F79" s="209" t="s">
        <v>884</v>
      </c>
      <c r="G79" s="210"/>
      <c r="H79" s="188" t="s">
        <v>885</v>
      </c>
      <c r="I79" s="188" t="s">
        <v>886</v>
      </c>
      <c r="J79" s="188">
        <v>20</v>
      </c>
      <c r="K79" s="200"/>
    </row>
    <row r="80" spans="2:11" customFormat="1" ht="15" customHeight="1">
      <c r="B80" s="199"/>
      <c r="C80" s="188" t="s">
        <v>887</v>
      </c>
      <c r="D80" s="188"/>
      <c r="E80" s="188"/>
      <c r="F80" s="209" t="s">
        <v>884</v>
      </c>
      <c r="G80" s="210"/>
      <c r="H80" s="188" t="s">
        <v>888</v>
      </c>
      <c r="I80" s="188" t="s">
        <v>886</v>
      </c>
      <c r="J80" s="188">
        <v>120</v>
      </c>
      <c r="K80" s="200"/>
    </row>
    <row r="81" spans="2:11" customFormat="1" ht="15" customHeight="1">
      <c r="B81" s="211"/>
      <c r="C81" s="188" t="s">
        <v>889</v>
      </c>
      <c r="D81" s="188"/>
      <c r="E81" s="188"/>
      <c r="F81" s="209" t="s">
        <v>890</v>
      </c>
      <c r="G81" s="210"/>
      <c r="H81" s="188" t="s">
        <v>891</v>
      </c>
      <c r="I81" s="188" t="s">
        <v>886</v>
      </c>
      <c r="J81" s="188">
        <v>50</v>
      </c>
      <c r="K81" s="200"/>
    </row>
    <row r="82" spans="2:11" customFormat="1" ht="15" customHeight="1">
      <c r="B82" s="211"/>
      <c r="C82" s="188" t="s">
        <v>892</v>
      </c>
      <c r="D82" s="188"/>
      <c r="E82" s="188"/>
      <c r="F82" s="209" t="s">
        <v>884</v>
      </c>
      <c r="G82" s="210"/>
      <c r="H82" s="188" t="s">
        <v>893</v>
      </c>
      <c r="I82" s="188" t="s">
        <v>894</v>
      </c>
      <c r="J82" s="188"/>
      <c r="K82" s="200"/>
    </row>
    <row r="83" spans="2:11" customFormat="1" ht="15" customHeight="1">
      <c r="B83" s="211"/>
      <c r="C83" s="188" t="s">
        <v>895</v>
      </c>
      <c r="D83" s="188"/>
      <c r="E83" s="188"/>
      <c r="F83" s="209" t="s">
        <v>890</v>
      </c>
      <c r="G83" s="188"/>
      <c r="H83" s="188" t="s">
        <v>896</v>
      </c>
      <c r="I83" s="188" t="s">
        <v>886</v>
      </c>
      <c r="J83" s="188">
        <v>15</v>
      </c>
      <c r="K83" s="200"/>
    </row>
    <row r="84" spans="2:11" customFormat="1" ht="15" customHeight="1">
      <c r="B84" s="211"/>
      <c r="C84" s="188" t="s">
        <v>897</v>
      </c>
      <c r="D84" s="188"/>
      <c r="E84" s="188"/>
      <c r="F84" s="209" t="s">
        <v>890</v>
      </c>
      <c r="G84" s="188"/>
      <c r="H84" s="188" t="s">
        <v>898</v>
      </c>
      <c r="I84" s="188" t="s">
        <v>886</v>
      </c>
      <c r="J84" s="188">
        <v>15</v>
      </c>
      <c r="K84" s="200"/>
    </row>
    <row r="85" spans="2:11" customFormat="1" ht="15" customHeight="1">
      <c r="B85" s="211"/>
      <c r="C85" s="188" t="s">
        <v>899</v>
      </c>
      <c r="D85" s="188"/>
      <c r="E85" s="188"/>
      <c r="F85" s="209" t="s">
        <v>890</v>
      </c>
      <c r="G85" s="188"/>
      <c r="H85" s="188" t="s">
        <v>900</v>
      </c>
      <c r="I85" s="188" t="s">
        <v>886</v>
      </c>
      <c r="J85" s="188">
        <v>20</v>
      </c>
      <c r="K85" s="200"/>
    </row>
    <row r="86" spans="2:11" customFormat="1" ht="15" customHeight="1">
      <c r="B86" s="211"/>
      <c r="C86" s="188" t="s">
        <v>901</v>
      </c>
      <c r="D86" s="188"/>
      <c r="E86" s="188"/>
      <c r="F86" s="209" t="s">
        <v>890</v>
      </c>
      <c r="G86" s="188"/>
      <c r="H86" s="188" t="s">
        <v>902</v>
      </c>
      <c r="I86" s="188" t="s">
        <v>886</v>
      </c>
      <c r="J86" s="188">
        <v>20</v>
      </c>
      <c r="K86" s="200"/>
    </row>
    <row r="87" spans="2:11" customFormat="1" ht="15" customHeight="1">
      <c r="B87" s="211"/>
      <c r="C87" s="188" t="s">
        <v>903</v>
      </c>
      <c r="D87" s="188"/>
      <c r="E87" s="188"/>
      <c r="F87" s="209" t="s">
        <v>890</v>
      </c>
      <c r="G87" s="210"/>
      <c r="H87" s="188" t="s">
        <v>904</v>
      </c>
      <c r="I87" s="188" t="s">
        <v>886</v>
      </c>
      <c r="J87" s="188">
        <v>50</v>
      </c>
      <c r="K87" s="200"/>
    </row>
    <row r="88" spans="2:11" customFormat="1" ht="15" customHeight="1">
      <c r="B88" s="211"/>
      <c r="C88" s="188" t="s">
        <v>905</v>
      </c>
      <c r="D88" s="188"/>
      <c r="E88" s="188"/>
      <c r="F88" s="209" t="s">
        <v>890</v>
      </c>
      <c r="G88" s="210"/>
      <c r="H88" s="188" t="s">
        <v>906</v>
      </c>
      <c r="I88" s="188" t="s">
        <v>886</v>
      </c>
      <c r="J88" s="188">
        <v>20</v>
      </c>
      <c r="K88" s="200"/>
    </row>
    <row r="89" spans="2:11" customFormat="1" ht="15" customHeight="1">
      <c r="B89" s="211"/>
      <c r="C89" s="188" t="s">
        <v>907</v>
      </c>
      <c r="D89" s="188"/>
      <c r="E89" s="188"/>
      <c r="F89" s="209" t="s">
        <v>890</v>
      </c>
      <c r="G89" s="210"/>
      <c r="H89" s="188" t="s">
        <v>908</v>
      </c>
      <c r="I89" s="188" t="s">
        <v>886</v>
      </c>
      <c r="J89" s="188">
        <v>20</v>
      </c>
      <c r="K89" s="200"/>
    </row>
    <row r="90" spans="2:11" customFormat="1" ht="15" customHeight="1">
      <c r="B90" s="211"/>
      <c r="C90" s="188" t="s">
        <v>909</v>
      </c>
      <c r="D90" s="188"/>
      <c r="E90" s="188"/>
      <c r="F90" s="209" t="s">
        <v>890</v>
      </c>
      <c r="G90" s="210"/>
      <c r="H90" s="188" t="s">
        <v>910</v>
      </c>
      <c r="I90" s="188" t="s">
        <v>886</v>
      </c>
      <c r="J90" s="188">
        <v>50</v>
      </c>
      <c r="K90" s="200"/>
    </row>
    <row r="91" spans="2:11" customFormat="1" ht="15" customHeight="1">
      <c r="B91" s="211"/>
      <c r="C91" s="188" t="s">
        <v>911</v>
      </c>
      <c r="D91" s="188"/>
      <c r="E91" s="188"/>
      <c r="F91" s="209" t="s">
        <v>890</v>
      </c>
      <c r="G91" s="210"/>
      <c r="H91" s="188" t="s">
        <v>911</v>
      </c>
      <c r="I91" s="188" t="s">
        <v>886</v>
      </c>
      <c r="J91" s="188">
        <v>50</v>
      </c>
      <c r="K91" s="200"/>
    </row>
    <row r="92" spans="2:11" customFormat="1" ht="15" customHeight="1">
      <c r="B92" s="211"/>
      <c r="C92" s="188" t="s">
        <v>912</v>
      </c>
      <c r="D92" s="188"/>
      <c r="E92" s="188"/>
      <c r="F92" s="209" t="s">
        <v>890</v>
      </c>
      <c r="G92" s="210"/>
      <c r="H92" s="188" t="s">
        <v>913</v>
      </c>
      <c r="I92" s="188" t="s">
        <v>886</v>
      </c>
      <c r="J92" s="188">
        <v>255</v>
      </c>
      <c r="K92" s="200"/>
    </row>
    <row r="93" spans="2:11" customFormat="1" ht="15" customHeight="1">
      <c r="B93" s="211"/>
      <c r="C93" s="188" t="s">
        <v>914</v>
      </c>
      <c r="D93" s="188"/>
      <c r="E93" s="188"/>
      <c r="F93" s="209" t="s">
        <v>884</v>
      </c>
      <c r="G93" s="210"/>
      <c r="H93" s="188" t="s">
        <v>915</v>
      </c>
      <c r="I93" s="188" t="s">
        <v>916</v>
      </c>
      <c r="J93" s="188"/>
      <c r="K93" s="200"/>
    </row>
    <row r="94" spans="2:11" customFormat="1" ht="15" customHeight="1">
      <c r="B94" s="211"/>
      <c r="C94" s="188" t="s">
        <v>917</v>
      </c>
      <c r="D94" s="188"/>
      <c r="E94" s="188"/>
      <c r="F94" s="209" t="s">
        <v>884</v>
      </c>
      <c r="G94" s="210"/>
      <c r="H94" s="188" t="s">
        <v>918</v>
      </c>
      <c r="I94" s="188" t="s">
        <v>919</v>
      </c>
      <c r="J94" s="188"/>
      <c r="K94" s="200"/>
    </row>
    <row r="95" spans="2:11" customFormat="1" ht="15" customHeight="1">
      <c r="B95" s="211"/>
      <c r="C95" s="188" t="s">
        <v>920</v>
      </c>
      <c r="D95" s="188"/>
      <c r="E95" s="188"/>
      <c r="F95" s="209" t="s">
        <v>884</v>
      </c>
      <c r="G95" s="210"/>
      <c r="H95" s="188" t="s">
        <v>920</v>
      </c>
      <c r="I95" s="188" t="s">
        <v>919</v>
      </c>
      <c r="J95" s="188"/>
      <c r="K95" s="200"/>
    </row>
    <row r="96" spans="2:11" customFormat="1" ht="15" customHeight="1">
      <c r="B96" s="211"/>
      <c r="C96" s="188" t="s">
        <v>38</v>
      </c>
      <c r="D96" s="188"/>
      <c r="E96" s="188"/>
      <c r="F96" s="209" t="s">
        <v>884</v>
      </c>
      <c r="G96" s="210"/>
      <c r="H96" s="188" t="s">
        <v>921</v>
      </c>
      <c r="I96" s="188" t="s">
        <v>919</v>
      </c>
      <c r="J96" s="188"/>
      <c r="K96" s="200"/>
    </row>
    <row r="97" spans="2:11" customFormat="1" ht="15" customHeight="1">
      <c r="B97" s="211"/>
      <c r="C97" s="188" t="s">
        <v>48</v>
      </c>
      <c r="D97" s="188"/>
      <c r="E97" s="188"/>
      <c r="F97" s="209" t="s">
        <v>884</v>
      </c>
      <c r="G97" s="210"/>
      <c r="H97" s="188" t="s">
        <v>922</v>
      </c>
      <c r="I97" s="188" t="s">
        <v>919</v>
      </c>
      <c r="J97" s="188"/>
      <c r="K97" s="200"/>
    </row>
    <row r="98" spans="2:11" customFormat="1" ht="15" customHeight="1">
      <c r="B98" s="212"/>
      <c r="C98" s="213"/>
      <c r="D98" s="213"/>
      <c r="E98" s="213"/>
      <c r="F98" s="213"/>
      <c r="G98" s="213"/>
      <c r="H98" s="213"/>
      <c r="I98" s="213"/>
      <c r="J98" s="213"/>
      <c r="K98" s="214"/>
    </row>
    <row r="99" spans="2:11" customFormat="1" ht="18.75" customHeight="1">
      <c r="B99" s="215"/>
      <c r="C99" s="216"/>
      <c r="D99" s="216"/>
      <c r="E99" s="216"/>
      <c r="F99" s="216"/>
      <c r="G99" s="216"/>
      <c r="H99" s="216"/>
      <c r="I99" s="216"/>
      <c r="J99" s="216"/>
      <c r="K99" s="215"/>
    </row>
    <row r="100" spans="2:11" customFormat="1" ht="18.75" customHeight="1"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</row>
    <row r="101" spans="2:11" customFormat="1" ht="7.5" customHeight="1">
      <c r="B101" s="196"/>
      <c r="C101" s="197"/>
      <c r="D101" s="197"/>
      <c r="E101" s="197"/>
      <c r="F101" s="197"/>
      <c r="G101" s="197"/>
      <c r="H101" s="197"/>
      <c r="I101" s="197"/>
      <c r="J101" s="197"/>
      <c r="K101" s="198"/>
    </row>
    <row r="102" spans="2:11" customFormat="1" ht="45" customHeight="1">
      <c r="B102" s="199"/>
      <c r="C102" s="295" t="s">
        <v>923</v>
      </c>
      <c r="D102" s="295"/>
      <c r="E102" s="295"/>
      <c r="F102" s="295"/>
      <c r="G102" s="295"/>
      <c r="H102" s="295"/>
      <c r="I102" s="295"/>
      <c r="J102" s="295"/>
      <c r="K102" s="200"/>
    </row>
    <row r="103" spans="2:11" customFormat="1" ht="17.25" customHeight="1">
      <c r="B103" s="199"/>
      <c r="C103" s="201" t="s">
        <v>878</v>
      </c>
      <c r="D103" s="201"/>
      <c r="E103" s="201"/>
      <c r="F103" s="201" t="s">
        <v>879</v>
      </c>
      <c r="G103" s="202"/>
      <c r="H103" s="201" t="s">
        <v>54</v>
      </c>
      <c r="I103" s="201" t="s">
        <v>57</v>
      </c>
      <c r="J103" s="201" t="s">
        <v>880</v>
      </c>
      <c r="K103" s="200"/>
    </row>
    <row r="104" spans="2:11" customFormat="1" ht="17.25" customHeight="1">
      <c r="B104" s="199"/>
      <c r="C104" s="203" t="s">
        <v>881</v>
      </c>
      <c r="D104" s="203"/>
      <c r="E104" s="203"/>
      <c r="F104" s="204" t="s">
        <v>882</v>
      </c>
      <c r="G104" s="205"/>
      <c r="H104" s="203"/>
      <c r="I104" s="203"/>
      <c r="J104" s="203" t="s">
        <v>883</v>
      </c>
      <c r="K104" s="200"/>
    </row>
    <row r="105" spans="2:11" customFormat="1" ht="5.25" customHeight="1">
      <c r="B105" s="199"/>
      <c r="C105" s="201"/>
      <c r="D105" s="201"/>
      <c r="E105" s="201"/>
      <c r="F105" s="201"/>
      <c r="G105" s="217"/>
      <c r="H105" s="201"/>
      <c r="I105" s="201"/>
      <c r="J105" s="201"/>
      <c r="K105" s="200"/>
    </row>
    <row r="106" spans="2:11" customFormat="1" ht="15" customHeight="1">
      <c r="B106" s="199"/>
      <c r="C106" s="188" t="s">
        <v>53</v>
      </c>
      <c r="D106" s="208"/>
      <c r="E106" s="208"/>
      <c r="F106" s="209" t="s">
        <v>884</v>
      </c>
      <c r="G106" s="188"/>
      <c r="H106" s="188" t="s">
        <v>924</v>
      </c>
      <c r="I106" s="188" t="s">
        <v>886</v>
      </c>
      <c r="J106" s="188">
        <v>20</v>
      </c>
      <c r="K106" s="200"/>
    </row>
    <row r="107" spans="2:11" customFormat="1" ht="15" customHeight="1">
      <c r="B107" s="199"/>
      <c r="C107" s="188" t="s">
        <v>887</v>
      </c>
      <c r="D107" s="188"/>
      <c r="E107" s="188"/>
      <c r="F107" s="209" t="s">
        <v>884</v>
      </c>
      <c r="G107" s="188"/>
      <c r="H107" s="188" t="s">
        <v>924</v>
      </c>
      <c r="I107" s="188" t="s">
        <v>886</v>
      </c>
      <c r="J107" s="188">
        <v>120</v>
      </c>
      <c r="K107" s="200"/>
    </row>
    <row r="108" spans="2:11" customFormat="1" ht="15" customHeight="1">
      <c r="B108" s="211"/>
      <c r="C108" s="188" t="s">
        <v>889</v>
      </c>
      <c r="D108" s="188"/>
      <c r="E108" s="188"/>
      <c r="F108" s="209" t="s">
        <v>890</v>
      </c>
      <c r="G108" s="188"/>
      <c r="H108" s="188" t="s">
        <v>924</v>
      </c>
      <c r="I108" s="188" t="s">
        <v>886</v>
      </c>
      <c r="J108" s="188">
        <v>50</v>
      </c>
      <c r="K108" s="200"/>
    </row>
    <row r="109" spans="2:11" customFormat="1" ht="15" customHeight="1">
      <c r="B109" s="211"/>
      <c r="C109" s="188" t="s">
        <v>892</v>
      </c>
      <c r="D109" s="188"/>
      <c r="E109" s="188"/>
      <c r="F109" s="209" t="s">
        <v>884</v>
      </c>
      <c r="G109" s="188"/>
      <c r="H109" s="188" t="s">
        <v>924</v>
      </c>
      <c r="I109" s="188" t="s">
        <v>894</v>
      </c>
      <c r="J109" s="188"/>
      <c r="K109" s="200"/>
    </row>
    <row r="110" spans="2:11" customFormat="1" ht="15" customHeight="1">
      <c r="B110" s="211"/>
      <c r="C110" s="188" t="s">
        <v>903</v>
      </c>
      <c r="D110" s="188"/>
      <c r="E110" s="188"/>
      <c r="F110" s="209" t="s">
        <v>890</v>
      </c>
      <c r="G110" s="188"/>
      <c r="H110" s="188" t="s">
        <v>924</v>
      </c>
      <c r="I110" s="188" t="s">
        <v>886</v>
      </c>
      <c r="J110" s="188">
        <v>50</v>
      </c>
      <c r="K110" s="200"/>
    </row>
    <row r="111" spans="2:11" customFormat="1" ht="15" customHeight="1">
      <c r="B111" s="211"/>
      <c r="C111" s="188" t="s">
        <v>911</v>
      </c>
      <c r="D111" s="188"/>
      <c r="E111" s="188"/>
      <c r="F111" s="209" t="s">
        <v>890</v>
      </c>
      <c r="G111" s="188"/>
      <c r="H111" s="188" t="s">
        <v>924</v>
      </c>
      <c r="I111" s="188" t="s">
        <v>886</v>
      </c>
      <c r="J111" s="188">
        <v>50</v>
      </c>
      <c r="K111" s="200"/>
    </row>
    <row r="112" spans="2:11" customFormat="1" ht="15" customHeight="1">
      <c r="B112" s="211"/>
      <c r="C112" s="188" t="s">
        <v>909</v>
      </c>
      <c r="D112" s="188"/>
      <c r="E112" s="188"/>
      <c r="F112" s="209" t="s">
        <v>890</v>
      </c>
      <c r="G112" s="188"/>
      <c r="H112" s="188" t="s">
        <v>924</v>
      </c>
      <c r="I112" s="188" t="s">
        <v>886</v>
      </c>
      <c r="J112" s="188">
        <v>50</v>
      </c>
      <c r="K112" s="200"/>
    </row>
    <row r="113" spans="2:11" customFormat="1" ht="15" customHeight="1">
      <c r="B113" s="211"/>
      <c r="C113" s="188" t="s">
        <v>53</v>
      </c>
      <c r="D113" s="188"/>
      <c r="E113" s="188"/>
      <c r="F113" s="209" t="s">
        <v>884</v>
      </c>
      <c r="G113" s="188"/>
      <c r="H113" s="188" t="s">
        <v>925</v>
      </c>
      <c r="I113" s="188" t="s">
        <v>886</v>
      </c>
      <c r="J113" s="188">
        <v>20</v>
      </c>
      <c r="K113" s="200"/>
    </row>
    <row r="114" spans="2:11" customFormat="1" ht="15" customHeight="1">
      <c r="B114" s="211"/>
      <c r="C114" s="188" t="s">
        <v>926</v>
      </c>
      <c r="D114" s="188"/>
      <c r="E114" s="188"/>
      <c r="F114" s="209" t="s">
        <v>884</v>
      </c>
      <c r="G114" s="188"/>
      <c r="H114" s="188" t="s">
        <v>927</v>
      </c>
      <c r="I114" s="188" t="s">
        <v>886</v>
      </c>
      <c r="J114" s="188">
        <v>120</v>
      </c>
      <c r="K114" s="200"/>
    </row>
    <row r="115" spans="2:11" customFormat="1" ht="15" customHeight="1">
      <c r="B115" s="211"/>
      <c r="C115" s="188" t="s">
        <v>38</v>
      </c>
      <c r="D115" s="188"/>
      <c r="E115" s="188"/>
      <c r="F115" s="209" t="s">
        <v>884</v>
      </c>
      <c r="G115" s="188"/>
      <c r="H115" s="188" t="s">
        <v>928</v>
      </c>
      <c r="I115" s="188" t="s">
        <v>919</v>
      </c>
      <c r="J115" s="188"/>
      <c r="K115" s="200"/>
    </row>
    <row r="116" spans="2:11" customFormat="1" ht="15" customHeight="1">
      <c r="B116" s="211"/>
      <c r="C116" s="188" t="s">
        <v>48</v>
      </c>
      <c r="D116" s="188"/>
      <c r="E116" s="188"/>
      <c r="F116" s="209" t="s">
        <v>884</v>
      </c>
      <c r="G116" s="188"/>
      <c r="H116" s="188" t="s">
        <v>929</v>
      </c>
      <c r="I116" s="188" t="s">
        <v>919</v>
      </c>
      <c r="J116" s="188"/>
      <c r="K116" s="200"/>
    </row>
    <row r="117" spans="2:11" customFormat="1" ht="15" customHeight="1">
      <c r="B117" s="211"/>
      <c r="C117" s="188" t="s">
        <v>57</v>
      </c>
      <c r="D117" s="188"/>
      <c r="E117" s="188"/>
      <c r="F117" s="209" t="s">
        <v>884</v>
      </c>
      <c r="G117" s="188"/>
      <c r="H117" s="188" t="s">
        <v>930</v>
      </c>
      <c r="I117" s="188" t="s">
        <v>931</v>
      </c>
      <c r="J117" s="188"/>
      <c r="K117" s="200"/>
    </row>
    <row r="118" spans="2:11" customFormat="1" ht="15" customHeight="1">
      <c r="B118" s="212"/>
      <c r="C118" s="218"/>
      <c r="D118" s="218"/>
      <c r="E118" s="218"/>
      <c r="F118" s="218"/>
      <c r="G118" s="218"/>
      <c r="H118" s="218"/>
      <c r="I118" s="218"/>
      <c r="J118" s="218"/>
      <c r="K118" s="214"/>
    </row>
    <row r="119" spans="2:11" customFormat="1" ht="18.75" customHeight="1">
      <c r="B119" s="219"/>
      <c r="C119" s="220"/>
      <c r="D119" s="220"/>
      <c r="E119" s="220"/>
      <c r="F119" s="221"/>
      <c r="G119" s="220"/>
      <c r="H119" s="220"/>
      <c r="I119" s="220"/>
      <c r="J119" s="220"/>
      <c r="K119" s="219"/>
    </row>
    <row r="120" spans="2:11" customFormat="1" ht="18.75" customHeight="1"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</row>
    <row r="121" spans="2:11" customFormat="1" ht="7.5" customHeight="1">
      <c r="B121" s="222"/>
      <c r="C121" s="223"/>
      <c r="D121" s="223"/>
      <c r="E121" s="223"/>
      <c r="F121" s="223"/>
      <c r="G121" s="223"/>
      <c r="H121" s="223"/>
      <c r="I121" s="223"/>
      <c r="J121" s="223"/>
      <c r="K121" s="224"/>
    </row>
    <row r="122" spans="2:11" customFormat="1" ht="45" customHeight="1">
      <c r="B122" s="225"/>
      <c r="C122" s="296" t="s">
        <v>932</v>
      </c>
      <c r="D122" s="296"/>
      <c r="E122" s="296"/>
      <c r="F122" s="296"/>
      <c r="G122" s="296"/>
      <c r="H122" s="296"/>
      <c r="I122" s="296"/>
      <c r="J122" s="296"/>
      <c r="K122" s="226"/>
    </row>
    <row r="123" spans="2:11" customFormat="1" ht="17.25" customHeight="1">
      <c r="B123" s="227"/>
      <c r="C123" s="201" t="s">
        <v>878</v>
      </c>
      <c r="D123" s="201"/>
      <c r="E123" s="201"/>
      <c r="F123" s="201" t="s">
        <v>879</v>
      </c>
      <c r="G123" s="202"/>
      <c r="H123" s="201" t="s">
        <v>54</v>
      </c>
      <c r="I123" s="201" t="s">
        <v>57</v>
      </c>
      <c r="J123" s="201" t="s">
        <v>880</v>
      </c>
      <c r="K123" s="228"/>
    </row>
    <row r="124" spans="2:11" customFormat="1" ht="17.25" customHeight="1">
      <c r="B124" s="227"/>
      <c r="C124" s="203" t="s">
        <v>881</v>
      </c>
      <c r="D124" s="203"/>
      <c r="E124" s="203"/>
      <c r="F124" s="204" t="s">
        <v>882</v>
      </c>
      <c r="G124" s="205"/>
      <c r="H124" s="203"/>
      <c r="I124" s="203"/>
      <c r="J124" s="203" t="s">
        <v>883</v>
      </c>
      <c r="K124" s="228"/>
    </row>
    <row r="125" spans="2:11" customFormat="1" ht="5.25" customHeight="1">
      <c r="B125" s="229"/>
      <c r="C125" s="206"/>
      <c r="D125" s="206"/>
      <c r="E125" s="206"/>
      <c r="F125" s="206"/>
      <c r="G125" s="230"/>
      <c r="H125" s="206"/>
      <c r="I125" s="206"/>
      <c r="J125" s="206"/>
      <c r="K125" s="231"/>
    </row>
    <row r="126" spans="2:11" customFormat="1" ht="15" customHeight="1">
      <c r="B126" s="229"/>
      <c r="C126" s="188" t="s">
        <v>887</v>
      </c>
      <c r="D126" s="208"/>
      <c r="E126" s="208"/>
      <c r="F126" s="209" t="s">
        <v>884</v>
      </c>
      <c r="G126" s="188"/>
      <c r="H126" s="188" t="s">
        <v>924</v>
      </c>
      <c r="I126" s="188" t="s">
        <v>886</v>
      </c>
      <c r="J126" s="188">
        <v>120</v>
      </c>
      <c r="K126" s="232"/>
    </row>
    <row r="127" spans="2:11" customFormat="1" ht="15" customHeight="1">
      <c r="B127" s="229"/>
      <c r="C127" s="188" t="s">
        <v>933</v>
      </c>
      <c r="D127" s="188"/>
      <c r="E127" s="188"/>
      <c r="F127" s="209" t="s">
        <v>884</v>
      </c>
      <c r="G127" s="188"/>
      <c r="H127" s="188" t="s">
        <v>934</v>
      </c>
      <c r="I127" s="188" t="s">
        <v>886</v>
      </c>
      <c r="J127" s="188" t="s">
        <v>935</v>
      </c>
      <c r="K127" s="232"/>
    </row>
    <row r="128" spans="2:11" customFormat="1" ht="15" customHeight="1">
      <c r="B128" s="229"/>
      <c r="C128" s="188" t="s">
        <v>832</v>
      </c>
      <c r="D128" s="188"/>
      <c r="E128" s="188"/>
      <c r="F128" s="209" t="s">
        <v>884</v>
      </c>
      <c r="G128" s="188"/>
      <c r="H128" s="188" t="s">
        <v>936</v>
      </c>
      <c r="I128" s="188" t="s">
        <v>886</v>
      </c>
      <c r="J128" s="188" t="s">
        <v>935</v>
      </c>
      <c r="K128" s="232"/>
    </row>
    <row r="129" spans="2:11" customFormat="1" ht="15" customHeight="1">
      <c r="B129" s="229"/>
      <c r="C129" s="188" t="s">
        <v>895</v>
      </c>
      <c r="D129" s="188"/>
      <c r="E129" s="188"/>
      <c r="F129" s="209" t="s">
        <v>890</v>
      </c>
      <c r="G129" s="188"/>
      <c r="H129" s="188" t="s">
        <v>896</v>
      </c>
      <c r="I129" s="188" t="s">
        <v>886</v>
      </c>
      <c r="J129" s="188">
        <v>15</v>
      </c>
      <c r="K129" s="232"/>
    </row>
    <row r="130" spans="2:11" customFormat="1" ht="15" customHeight="1">
      <c r="B130" s="229"/>
      <c r="C130" s="188" t="s">
        <v>897</v>
      </c>
      <c r="D130" s="188"/>
      <c r="E130" s="188"/>
      <c r="F130" s="209" t="s">
        <v>890</v>
      </c>
      <c r="G130" s="188"/>
      <c r="H130" s="188" t="s">
        <v>898</v>
      </c>
      <c r="I130" s="188" t="s">
        <v>886</v>
      </c>
      <c r="J130" s="188">
        <v>15</v>
      </c>
      <c r="K130" s="232"/>
    </row>
    <row r="131" spans="2:11" customFormat="1" ht="15" customHeight="1">
      <c r="B131" s="229"/>
      <c r="C131" s="188" t="s">
        <v>899</v>
      </c>
      <c r="D131" s="188"/>
      <c r="E131" s="188"/>
      <c r="F131" s="209" t="s">
        <v>890</v>
      </c>
      <c r="G131" s="188"/>
      <c r="H131" s="188" t="s">
        <v>900</v>
      </c>
      <c r="I131" s="188" t="s">
        <v>886</v>
      </c>
      <c r="J131" s="188">
        <v>20</v>
      </c>
      <c r="K131" s="232"/>
    </row>
    <row r="132" spans="2:11" customFormat="1" ht="15" customHeight="1">
      <c r="B132" s="229"/>
      <c r="C132" s="188" t="s">
        <v>901</v>
      </c>
      <c r="D132" s="188"/>
      <c r="E132" s="188"/>
      <c r="F132" s="209" t="s">
        <v>890</v>
      </c>
      <c r="G132" s="188"/>
      <c r="H132" s="188" t="s">
        <v>902</v>
      </c>
      <c r="I132" s="188" t="s">
        <v>886</v>
      </c>
      <c r="J132" s="188">
        <v>20</v>
      </c>
      <c r="K132" s="232"/>
    </row>
    <row r="133" spans="2:11" customFormat="1" ht="15" customHeight="1">
      <c r="B133" s="229"/>
      <c r="C133" s="188" t="s">
        <v>889</v>
      </c>
      <c r="D133" s="188"/>
      <c r="E133" s="188"/>
      <c r="F133" s="209" t="s">
        <v>890</v>
      </c>
      <c r="G133" s="188"/>
      <c r="H133" s="188" t="s">
        <v>924</v>
      </c>
      <c r="I133" s="188" t="s">
        <v>886</v>
      </c>
      <c r="J133" s="188">
        <v>50</v>
      </c>
      <c r="K133" s="232"/>
    </row>
    <row r="134" spans="2:11" customFormat="1" ht="15" customHeight="1">
      <c r="B134" s="229"/>
      <c r="C134" s="188" t="s">
        <v>903</v>
      </c>
      <c r="D134" s="188"/>
      <c r="E134" s="188"/>
      <c r="F134" s="209" t="s">
        <v>890</v>
      </c>
      <c r="G134" s="188"/>
      <c r="H134" s="188" t="s">
        <v>924</v>
      </c>
      <c r="I134" s="188" t="s">
        <v>886</v>
      </c>
      <c r="J134" s="188">
        <v>50</v>
      </c>
      <c r="K134" s="232"/>
    </row>
    <row r="135" spans="2:11" customFormat="1" ht="15" customHeight="1">
      <c r="B135" s="229"/>
      <c r="C135" s="188" t="s">
        <v>909</v>
      </c>
      <c r="D135" s="188"/>
      <c r="E135" s="188"/>
      <c r="F135" s="209" t="s">
        <v>890</v>
      </c>
      <c r="G135" s="188"/>
      <c r="H135" s="188" t="s">
        <v>924</v>
      </c>
      <c r="I135" s="188" t="s">
        <v>886</v>
      </c>
      <c r="J135" s="188">
        <v>50</v>
      </c>
      <c r="K135" s="232"/>
    </row>
    <row r="136" spans="2:11" customFormat="1" ht="15" customHeight="1">
      <c r="B136" s="229"/>
      <c r="C136" s="188" t="s">
        <v>911</v>
      </c>
      <c r="D136" s="188"/>
      <c r="E136" s="188"/>
      <c r="F136" s="209" t="s">
        <v>890</v>
      </c>
      <c r="G136" s="188"/>
      <c r="H136" s="188" t="s">
        <v>924</v>
      </c>
      <c r="I136" s="188" t="s">
        <v>886</v>
      </c>
      <c r="J136" s="188">
        <v>50</v>
      </c>
      <c r="K136" s="232"/>
    </row>
    <row r="137" spans="2:11" customFormat="1" ht="15" customHeight="1">
      <c r="B137" s="229"/>
      <c r="C137" s="188" t="s">
        <v>912</v>
      </c>
      <c r="D137" s="188"/>
      <c r="E137" s="188"/>
      <c r="F137" s="209" t="s">
        <v>890</v>
      </c>
      <c r="G137" s="188"/>
      <c r="H137" s="188" t="s">
        <v>937</v>
      </c>
      <c r="I137" s="188" t="s">
        <v>886</v>
      </c>
      <c r="J137" s="188">
        <v>255</v>
      </c>
      <c r="K137" s="232"/>
    </row>
    <row r="138" spans="2:11" customFormat="1" ht="15" customHeight="1">
      <c r="B138" s="229"/>
      <c r="C138" s="188" t="s">
        <v>914</v>
      </c>
      <c r="D138" s="188"/>
      <c r="E138" s="188"/>
      <c r="F138" s="209" t="s">
        <v>884</v>
      </c>
      <c r="G138" s="188"/>
      <c r="H138" s="188" t="s">
        <v>938</v>
      </c>
      <c r="I138" s="188" t="s">
        <v>916</v>
      </c>
      <c r="J138" s="188"/>
      <c r="K138" s="232"/>
    </row>
    <row r="139" spans="2:11" customFormat="1" ht="15" customHeight="1">
      <c r="B139" s="229"/>
      <c r="C139" s="188" t="s">
        <v>917</v>
      </c>
      <c r="D139" s="188"/>
      <c r="E139" s="188"/>
      <c r="F139" s="209" t="s">
        <v>884</v>
      </c>
      <c r="G139" s="188"/>
      <c r="H139" s="188" t="s">
        <v>939</v>
      </c>
      <c r="I139" s="188" t="s">
        <v>919</v>
      </c>
      <c r="J139" s="188"/>
      <c r="K139" s="232"/>
    </row>
    <row r="140" spans="2:11" customFormat="1" ht="15" customHeight="1">
      <c r="B140" s="229"/>
      <c r="C140" s="188" t="s">
        <v>920</v>
      </c>
      <c r="D140" s="188"/>
      <c r="E140" s="188"/>
      <c r="F140" s="209" t="s">
        <v>884</v>
      </c>
      <c r="G140" s="188"/>
      <c r="H140" s="188" t="s">
        <v>920</v>
      </c>
      <c r="I140" s="188" t="s">
        <v>919</v>
      </c>
      <c r="J140" s="188"/>
      <c r="K140" s="232"/>
    </row>
    <row r="141" spans="2:11" customFormat="1" ht="15" customHeight="1">
      <c r="B141" s="229"/>
      <c r="C141" s="188" t="s">
        <v>38</v>
      </c>
      <c r="D141" s="188"/>
      <c r="E141" s="188"/>
      <c r="F141" s="209" t="s">
        <v>884</v>
      </c>
      <c r="G141" s="188"/>
      <c r="H141" s="188" t="s">
        <v>940</v>
      </c>
      <c r="I141" s="188" t="s">
        <v>919</v>
      </c>
      <c r="J141" s="188"/>
      <c r="K141" s="232"/>
    </row>
    <row r="142" spans="2:11" customFormat="1" ht="15" customHeight="1">
      <c r="B142" s="229"/>
      <c r="C142" s="188" t="s">
        <v>941</v>
      </c>
      <c r="D142" s="188"/>
      <c r="E142" s="188"/>
      <c r="F142" s="209" t="s">
        <v>884</v>
      </c>
      <c r="G142" s="188"/>
      <c r="H142" s="188" t="s">
        <v>942</v>
      </c>
      <c r="I142" s="188" t="s">
        <v>919</v>
      </c>
      <c r="J142" s="188"/>
      <c r="K142" s="232"/>
    </row>
    <row r="143" spans="2:11" customFormat="1" ht="15" customHeight="1">
      <c r="B143" s="233"/>
      <c r="C143" s="234"/>
      <c r="D143" s="234"/>
      <c r="E143" s="234"/>
      <c r="F143" s="234"/>
      <c r="G143" s="234"/>
      <c r="H143" s="234"/>
      <c r="I143" s="234"/>
      <c r="J143" s="234"/>
      <c r="K143" s="235"/>
    </row>
    <row r="144" spans="2:11" customFormat="1" ht="18.75" customHeight="1">
      <c r="B144" s="220"/>
      <c r="C144" s="220"/>
      <c r="D144" s="220"/>
      <c r="E144" s="220"/>
      <c r="F144" s="221"/>
      <c r="G144" s="220"/>
      <c r="H144" s="220"/>
      <c r="I144" s="220"/>
      <c r="J144" s="220"/>
      <c r="K144" s="220"/>
    </row>
    <row r="145" spans="2:11" customFormat="1" ht="18.75" customHeight="1"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</row>
    <row r="146" spans="2:11" customFormat="1" ht="7.5" customHeight="1">
      <c r="B146" s="196"/>
      <c r="C146" s="197"/>
      <c r="D146" s="197"/>
      <c r="E146" s="197"/>
      <c r="F146" s="197"/>
      <c r="G146" s="197"/>
      <c r="H146" s="197"/>
      <c r="I146" s="197"/>
      <c r="J146" s="197"/>
      <c r="K146" s="198"/>
    </row>
    <row r="147" spans="2:11" customFormat="1" ht="45" customHeight="1">
      <c r="B147" s="199"/>
      <c r="C147" s="295" t="s">
        <v>943</v>
      </c>
      <c r="D147" s="295"/>
      <c r="E147" s="295"/>
      <c r="F147" s="295"/>
      <c r="G147" s="295"/>
      <c r="H147" s="295"/>
      <c r="I147" s="295"/>
      <c r="J147" s="295"/>
      <c r="K147" s="200"/>
    </row>
    <row r="148" spans="2:11" customFormat="1" ht="17.25" customHeight="1">
      <c r="B148" s="199"/>
      <c r="C148" s="201" t="s">
        <v>878</v>
      </c>
      <c r="D148" s="201"/>
      <c r="E148" s="201"/>
      <c r="F148" s="201" t="s">
        <v>879</v>
      </c>
      <c r="G148" s="202"/>
      <c r="H148" s="201" t="s">
        <v>54</v>
      </c>
      <c r="I148" s="201" t="s">
        <v>57</v>
      </c>
      <c r="J148" s="201" t="s">
        <v>880</v>
      </c>
      <c r="K148" s="200"/>
    </row>
    <row r="149" spans="2:11" customFormat="1" ht="17.25" customHeight="1">
      <c r="B149" s="199"/>
      <c r="C149" s="203" t="s">
        <v>881</v>
      </c>
      <c r="D149" s="203"/>
      <c r="E149" s="203"/>
      <c r="F149" s="204" t="s">
        <v>882</v>
      </c>
      <c r="G149" s="205"/>
      <c r="H149" s="203"/>
      <c r="I149" s="203"/>
      <c r="J149" s="203" t="s">
        <v>883</v>
      </c>
      <c r="K149" s="200"/>
    </row>
    <row r="150" spans="2:11" customFormat="1" ht="5.25" customHeight="1">
      <c r="B150" s="211"/>
      <c r="C150" s="206"/>
      <c r="D150" s="206"/>
      <c r="E150" s="206"/>
      <c r="F150" s="206"/>
      <c r="G150" s="207"/>
      <c r="H150" s="206"/>
      <c r="I150" s="206"/>
      <c r="J150" s="206"/>
      <c r="K150" s="232"/>
    </row>
    <row r="151" spans="2:11" customFormat="1" ht="15" customHeight="1">
      <c r="B151" s="211"/>
      <c r="C151" s="236" t="s">
        <v>887</v>
      </c>
      <c r="D151" s="188"/>
      <c r="E151" s="188"/>
      <c r="F151" s="237" t="s">
        <v>884</v>
      </c>
      <c r="G151" s="188"/>
      <c r="H151" s="236" t="s">
        <v>924</v>
      </c>
      <c r="I151" s="236" t="s">
        <v>886</v>
      </c>
      <c r="J151" s="236">
        <v>120</v>
      </c>
      <c r="K151" s="232"/>
    </row>
    <row r="152" spans="2:11" customFormat="1" ht="15" customHeight="1">
      <c r="B152" s="211"/>
      <c r="C152" s="236" t="s">
        <v>933</v>
      </c>
      <c r="D152" s="188"/>
      <c r="E152" s="188"/>
      <c r="F152" s="237" t="s">
        <v>884</v>
      </c>
      <c r="G152" s="188"/>
      <c r="H152" s="236" t="s">
        <v>944</v>
      </c>
      <c r="I152" s="236" t="s">
        <v>886</v>
      </c>
      <c r="J152" s="236" t="s">
        <v>935</v>
      </c>
      <c r="K152" s="232"/>
    </row>
    <row r="153" spans="2:11" customFormat="1" ht="15" customHeight="1">
      <c r="B153" s="211"/>
      <c r="C153" s="236" t="s">
        <v>832</v>
      </c>
      <c r="D153" s="188"/>
      <c r="E153" s="188"/>
      <c r="F153" s="237" t="s">
        <v>884</v>
      </c>
      <c r="G153" s="188"/>
      <c r="H153" s="236" t="s">
        <v>945</v>
      </c>
      <c r="I153" s="236" t="s">
        <v>886</v>
      </c>
      <c r="J153" s="236" t="s">
        <v>935</v>
      </c>
      <c r="K153" s="232"/>
    </row>
    <row r="154" spans="2:11" customFormat="1" ht="15" customHeight="1">
      <c r="B154" s="211"/>
      <c r="C154" s="236" t="s">
        <v>889</v>
      </c>
      <c r="D154" s="188"/>
      <c r="E154" s="188"/>
      <c r="F154" s="237" t="s">
        <v>890</v>
      </c>
      <c r="G154" s="188"/>
      <c r="H154" s="236" t="s">
        <v>924</v>
      </c>
      <c r="I154" s="236" t="s">
        <v>886</v>
      </c>
      <c r="J154" s="236">
        <v>50</v>
      </c>
      <c r="K154" s="232"/>
    </row>
    <row r="155" spans="2:11" customFormat="1" ht="15" customHeight="1">
      <c r="B155" s="211"/>
      <c r="C155" s="236" t="s">
        <v>892</v>
      </c>
      <c r="D155" s="188"/>
      <c r="E155" s="188"/>
      <c r="F155" s="237" t="s">
        <v>884</v>
      </c>
      <c r="G155" s="188"/>
      <c r="H155" s="236" t="s">
        <v>924</v>
      </c>
      <c r="I155" s="236" t="s">
        <v>894</v>
      </c>
      <c r="J155" s="236"/>
      <c r="K155" s="232"/>
    </row>
    <row r="156" spans="2:11" customFormat="1" ht="15" customHeight="1">
      <c r="B156" s="211"/>
      <c r="C156" s="236" t="s">
        <v>903</v>
      </c>
      <c r="D156" s="188"/>
      <c r="E156" s="188"/>
      <c r="F156" s="237" t="s">
        <v>890</v>
      </c>
      <c r="G156" s="188"/>
      <c r="H156" s="236" t="s">
        <v>924</v>
      </c>
      <c r="I156" s="236" t="s">
        <v>886</v>
      </c>
      <c r="J156" s="236">
        <v>50</v>
      </c>
      <c r="K156" s="232"/>
    </row>
    <row r="157" spans="2:11" customFormat="1" ht="15" customHeight="1">
      <c r="B157" s="211"/>
      <c r="C157" s="236" t="s">
        <v>911</v>
      </c>
      <c r="D157" s="188"/>
      <c r="E157" s="188"/>
      <c r="F157" s="237" t="s">
        <v>890</v>
      </c>
      <c r="G157" s="188"/>
      <c r="H157" s="236" t="s">
        <v>924</v>
      </c>
      <c r="I157" s="236" t="s">
        <v>886</v>
      </c>
      <c r="J157" s="236">
        <v>50</v>
      </c>
      <c r="K157" s="232"/>
    </row>
    <row r="158" spans="2:11" customFormat="1" ht="15" customHeight="1">
      <c r="B158" s="211"/>
      <c r="C158" s="236" t="s">
        <v>909</v>
      </c>
      <c r="D158" s="188"/>
      <c r="E158" s="188"/>
      <c r="F158" s="237" t="s">
        <v>890</v>
      </c>
      <c r="G158" s="188"/>
      <c r="H158" s="236" t="s">
        <v>924</v>
      </c>
      <c r="I158" s="236" t="s">
        <v>886</v>
      </c>
      <c r="J158" s="236">
        <v>50</v>
      </c>
      <c r="K158" s="232"/>
    </row>
    <row r="159" spans="2:11" customFormat="1" ht="15" customHeight="1">
      <c r="B159" s="211"/>
      <c r="C159" s="236" t="s">
        <v>89</v>
      </c>
      <c r="D159" s="188"/>
      <c r="E159" s="188"/>
      <c r="F159" s="237" t="s">
        <v>884</v>
      </c>
      <c r="G159" s="188"/>
      <c r="H159" s="236" t="s">
        <v>946</v>
      </c>
      <c r="I159" s="236" t="s">
        <v>886</v>
      </c>
      <c r="J159" s="236" t="s">
        <v>947</v>
      </c>
      <c r="K159" s="232"/>
    </row>
    <row r="160" spans="2:11" customFormat="1" ht="15" customHeight="1">
      <c r="B160" s="211"/>
      <c r="C160" s="236" t="s">
        <v>948</v>
      </c>
      <c r="D160" s="188"/>
      <c r="E160" s="188"/>
      <c r="F160" s="237" t="s">
        <v>884</v>
      </c>
      <c r="G160" s="188"/>
      <c r="H160" s="236" t="s">
        <v>949</v>
      </c>
      <c r="I160" s="236" t="s">
        <v>919</v>
      </c>
      <c r="J160" s="236"/>
      <c r="K160" s="232"/>
    </row>
    <row r="161" spans="2:11" customFormat="1" ht="15" customHeight="1">
      <c r="B161" s="238"/>
      <c r="C161" s="218"/>
      <c r="D161" s="218"/>
      <c r="E161" s="218"/>
      <c r="F161" s="218"/>
      <c r="G161" s="218"/>
      <c r="H161" s="218"/>
      <c r="I161" s="218"/>
      <c r="J161" s="218"/>
      <c r="K161" s="239"/>
    </row>
    <row r="162" spans="2:11" customFormat="1" ht="18.75" customHeight="1">
      <c r="B162" s="220"/>
      <c r="C162" s="230"/>
      <c r="D162" s="230"/>
      <c r="E162" s="230"/>
      <c r="F162" s="240"/>
      <c r="G162" s="230"/>
      <c r="H162" s="230"/>
      <c r="I162" s="230"/>
      <c r="J162" s="230"/>
      <c r="K162" s="220"/>
    </row>
    <row r="163" spans="2:11" customFormat="1" ht="18.75" customHeight="1"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</row>
    <row r="164" spans="2:11" customFormat="1" ht="7.5" customHeight="1">
      <c r="B164" s="177"/>
      <c r="C164" s="178"/>
      <c r="D164" s="178"/>
      <c r="E164" s="178"/>
      <c r="F164" s="178"/>
      <c r="G164" s="178"/>
      <c r="H164" s="178"/>
      <c r="I164" s="178"/>
      <c r="J164" s="178"/>
      <c r="K164" s="179"/>
    </row>
    <row r="165" spans="2:11" customFormat="1" ht="45" customHeight="1">
      <c r="B165" s="180"/>
      <c r="C165" s="296" t="s">
        <v>950</v>
      </c>
      <c r="D165" s="296"/>
      <c r="E165" s="296"/>
      <c r="F165" s="296"/>
      <c r="G165" s="296"/>
      <c r="H165" s="296"/>
      <c r="I165" s="296"/>
      <c r="J165" s="296"/>
      <c r="K165" s="181"/>
    </row>
    <row r="166" spans="2:11" customFormat="1" ht="17.25" customHeight="1">
      <c r="B166" s="180"/>
      <c r="C166" s="201" t="s">
        <v>878</v>
      </c>
      <c r="D166" s="201"/>
      <c r="E166" s="201"/>
      <c r="F166" s="201" t="s">
        <v>879</v>
      </c>
      <c r="G166" s="241"/>
      <c r="H166" s="242" t="s">
        <v>54</v>
      </c>
      <c r="I166" s="242" t="s">
        <v>57</v>
      </c>
      <c r="J166" s="201" t="s">
        <v>880</v>
      </c>
      <c r="K166" s="181"/>
    </row>
    <row r="167" spans="2:11" customFormat="1" ht="17.25" customHeight="1">
      <c r="B167" s="182"/>
      <c r="C167" s="203" t="s">
        <v>881</v>
      </c>
      <c r="D167" s="203"/>
      <c r="E167" s="203"/>
      <c r="F167" s="204" t="s">
        <v>882</v>
      </c>
      <c r="G167" s="243"/>
      <c r="H167" s="244"/>
      <c r="I167" s="244"/>
      <c r="J167" s="203" t="s">
        <v>883</v>
      </c>
      <c r="K167" s="183"/>
    </row>
    <row r="168" spans="2:11" customFormat="1" ht="5.25" customHeight="1">
      <c r="B168" s="211"/>
      <c r="C168" s="206"/>
      <c r="D168" s="206"/>
      <c r="E168" s="206"/>
      <c r="F168" s="206"/>
      <c r="G168" s="207"/>
      <c r="H168" s="206"/>
      <c r="I168" s="206"/>
      <c r="J168" s="206"/>
      <c r="K168" s="232"/>
    </row>
    <row r="169" spans="2:11" customFormat="1" ht="15" customHeight="1">
      <c r="B169" s="211"/>
      <c r="C169" s="188" t="s">
        <v>887</v>
      </c>
      <c r="D169" s="188"/>
      <c r="E169" s="188"/>
      <c r="F169" s="209" t="s">
        <v>884</v>
      </c>
      <c r="G169" s="188"/>
      <c r="H169" s="188" t="s">
        <v>924</v>
      </c>
      <c r="I169" s="188" t="s">
        <v>886</v>
      </c>
      <c r="J169" s="188">
        <v>120</v>
      </c>
      <c r="K169" s="232"/>
    </row>
    <row r="170" spans="2:11" customFormat="1" ht="15" customHeight="1">
      <c r="B170" s="211"/>
      <c r="C170" s="188" t="s">
        <v>933</v>
      </c>
      <c r="D170" s="188"/>
      <c r="E170" s="188"/>
      <c r="F170" s="209" t="s">
        <v>884</v>
      </c>
      <c r="G170" s="188"/>
      <c r="H170" s="188" t="s">
        <v>934</v>
      </c>
      <c r="I170" s="188" t="s">
        <v>886</v>
      </c>
      <c r="J170" s="188" t="s">
        <v>935</v>
      </c>
      <c r="K170" s="232"/>
    </row>
    <row r="171" spans="2:11" customFormat="1" ht="15" customHeight="1">
      <c r="B171" s="211"/>
      <c r="C171" s="188" t="s">
        <v>832</v>
      </c>
      <c r="D171" s="188"/>
      <c r="E171" s="188"/>
      <c r="F171" s="209" t="s">
        <v>884</v>
      </c>
      <c r="G171" s="188"/>
      <c r="H171" s="188" t="s">
        <v>951</v>
      </c>
      <c r="I171" s="188" t="s">
        <v>886</v>
      </c>
      <c r="J171" s="188" t="s">
        <v>935</v>
      </c>
      <c r="K171" s="232"/>
    </row>
    <row r="172" spans="2:11" customFormat="1" ht="15" customHeight="1">
      <c r="B172" s="211"/>
      <c r="C172" s="188" t="s">
        <v>889</v>
      </c>
      <c r="D172" s="188"/>
      <c r="E172" s="188"/>
      <c r="F172" s="209" t="s">
        <v>890</v>
      </c>
      <c r="G172" s="188"/>
      <c r="H172" s="188" t="s">
        <v>951</v>
      </c>
      <c r="I172" s="188" t="s">
        <v>886</v>
      </c>
      <c r="J172" s="188">
        <v>50</v>
      </c>
      <c r="K172" s="232"/>
    </row>
    <row r="173" spans="2:11" customFormat="1" ht="15" customHeight="1">
      <c r="B173" s="211"/>
      <c r="C173" s="188" t="s">
        <v>892</v>
      </c>
      <c r="D173" s="188"/>
      <c r="E173" s="188"/>
      <c r="F173" s="209" t="s">
        <v>884</v>
      </c>
      <c r="G173" s="188"/>
      <c r="H173" s="188" t="s">
        <v>951</v>
      </c>
      <c r="I173" s="188" t="s">
        <v>894</v>
      </c>
      <c r="J173" s="188"/>
      <c r="K173" s="232"/>
    </row>
    <row r="174" spans="2:11" customFormat="1" ht="15" customHeight="1">
      <c r="B174" s="211"/>
      <c r="C174" s="188" t="s">
        <v>903</v>
      </c>
      <c r="D174" s="188"/>
      <c r="E174" s="188"/>
      <c r="F174" s="209" t="s">
        <v>890</v>
      </c>
      <c r="G174" s="188"/>
      <c r="H174" s="188" t="s">
        <v>951</v>
      </c>
      <c r="I174" s="188" t="s">
        <v>886</v>
      </c>
      <c r="J174" s="188">
        <v>50</v>
      </c>
      <c r="K174" s="232"/>
    </row>
    <row r="175" spans="2:11" customFormat="1" ht="15" customHeight="1">
      <c r="B175" s="211"/>
      <c r="C175" s="188" t="s">
        <v>911</v>
      </c>
      <c r="D175" s="188"/>
      <c r="E175" s="188"/>
      <c r="F175" s="209" t="s">
        <v>890</v>
      </c>
      <c r="G175" s="188"/>
      <c r="H175" s="188" t="s">
        <v>951</v>
      </c>
      <c r="I175" s="188" t="s">
        <v>886</v>
      </c>
      <c r="J175" s="188">
        <v>50</v>
      </c>
      <c r="K175" s="232"/>
    </row>
    <row r="176" spans="2:11" customFormat="1" ht="15" customHeight="1">
      <c r="B176" s="211"/>
      <c r="C176" s="188" t="s">
        <v>909</v>
      </c>
      <c r="D176" s="188"/>
      <c r="E176" s="188"/>
      <c r="F176" s="209" t="s">
        <v>890</v>
      </c>
      <c r="G176" s="188"/>
      <c r="H176" s="188" t="s">
        <v>951</v>
      </c>
      <c r="I176" s="188" t="s">
        <v>886</v>
      </c>
      <c r="J176" s="188">
        <v>50</v>
      </c>
      <c r="K176" s="232"/>
    </row>
    <row r="177" spans="2:11" customFormat="1" ht="15" customHeight="1">
      <c r="B177" s="211"/>
      <c r="C177" s="188" t="s">
        <v>110</v>
      </c>
      <c r="D177" s="188"/>
      <c r="E177" s="188"/>
      <c r="F177" s="209" t="s">
        <v>884</v>
      </c>
      <c r="G177" s="188"/>
      <c r="H177" s="188" t="s">
        <v>952</v>
      </c>
      <c r="I177" s="188" t="s">
        <v>953</v>
      </c>
      <c r="J177" s="188"/>
      <c r="K177" s="232"/>
    </row>
    <row r="178" spans="2:11" customFormat="1" ht="15" customHeight="1">
      <c r="B178" s="211"/>
      <c r="C178" s="188" t="s">
        <v>57</v>
      </c>
      <c r="D178" s="188"/>
      <c r="E178" s="188"/>
      <c r="F178" s="209" t="s">
        <v>884</v>
      </c>
      <c r="G178" s="188"/>
      <c r="H178" s="188" t="s">
        <v>954</v>
      </c>
      <c r="I178" s="188" t="s">
        <v>955</v>
      </c>
      <c r="J178" s="188">
        <v>1</v>
      </c>
      <c r="K178" s="232"/>
    </row>
    <row r="179" spans="2:11" customFormat="1" ht="15" customHeight="1">
      <c r="B179" s="211"/>
      <c r="C179" s="188" t="s">
        <v>53</v>
      </c>
      <c r="D179" s="188"/>
      <c r="E179" s="188"/>
      <c r="F179" s="209" t="s">
        <v>884</v>
      </c>
      <c r="G179" s="188"/>
      <c r="H179" s="188" t="s">
        <v>956</v>
      </c>
      <c r="I179" s="188" t="s">
        <v>886</v>
      </c>
      <c r="J179" s="188">
        <v>20</v>
      </c>
      <c r="K179" s="232"/>
    </row>
    <row r="180" spans="2:11" customFormat="1" ht="15" customHeight="1">
      <c r="B180" s="211"/>
      <c r="C180" s="188" t="s">
        <v>54</v>
      </c>
      <c r="D180" s="188"/>
      <c r="E180" s="188"/>
      <c r="F180" s="209" t="s">
        <v>884</v>
      </c>
      <c r="G180" s="188"/>
      <c r="H180" s="188" t="s">
        <v>957</v>
      </c>
      <c r="I180" s="188" t="s">
        <v>886</v>
      </c>
      <c r="J180" s="188">
        <v>255</v>
      </c>
      <c r="K180" s="232"/>
    </row>
    <row r="181" spans="2:11" customFormat="1" ht="15" customHeight="1">
      <c r="B181" s="211"/>
      <c r="C181" s="188" t="s">
        <v>111</v>
      </c>
      <c r="D181" s="188"/>
      <c r="E181" s="188"/>
      <c r="F181" s="209" t="s">
        <v>884</v>
      </c>
      <c r="G181" s="188"/>
      <c r="H181" s="188" t="s">
        <v>848</v>
      </c>
      <c r="I181" s="188" t="s">
        <v>886</v>
      </c>
      <c r="J181" s="188">
        <v>10</v>
      </c>
      <c r="K181" s="232"/>
    </row>
    <row r="182" spans="2:11" customFormat="1" ht="15" customHeight="1">
      <c r="B182" s="211"/>
      <c r="C182" s="188" t="s">
        <v>112</v>
      </c>
      <c r="D182" s="188"/>
      <c r="E182" s="188"/>
      <c r="F182" s="209" t="s">
        <v>884</v>
      </c>
      <c r="G182" s="188"/>
      <c r="H182" s="188" t="s">
        <v>958</v>
      </c>
      <c r="I182" s="188" t="s">
        <v>919</v>
      </c>
      <c r="J182" s="188"/>
      <c r="K182" s="232"/>
    </row>
    <row r="183" spans="2:11" customFormat="1" ht="15" customHeight="1">
      <c r="B183" s="211"/>
      <c r="C183" s="188" t="s">
        <v>959</v>
      </c>
      <c r="D183" s="188"/>
      <c r="E183" s="188"/>
      <c r="F183" s="209" t="s">
        <v>884</v>
      </c>
      <c r="G183" s="188"/>
      <c r="H183" s="188" t="s">
        <v>960</v>
      </c>
      <c r="I183" s="188" t="s">
        <v>919</v>
      </c>
      <c r="J183" s="188"/>
      <c r="K183" s="232"/>
    </row>
    <row r="184" spans="2:11" customFormat="1" ht="15" customHeight="1">
      <c r="B184" s="211"/>
      <c r="C184" s="188" t="s">
        <v>948</v>
      </c>
      <c r="D184" s="188"/>
      <c r="E184" s="188"/>
      <c r="F184" s="209" t="s">
        <v>884</v>
      </c>
      <c r="G184" s="188"/>
      <c r="H184" s="188" t="s">
        <v>961</v>
      </c>
      <c r="I184" s="188" t="s">
        <v>919</v>
      </c>
      <c r="J184" s="188"/>
      <c r="K184" s="232"/>
    </row>
    <row r="185" spans="2:11" customFormat="1" ht="15" customHeight="1">
      <c r="B185" s="211"/>
      <c r="C185" s="188" t="s">
        <v>114</v>
      </c>
      <c r="D185" s="188"/>
      <c r="E185" s="188"/>
      <c r="F185" s="209" t="s">
        <v>890</v>
      </c>
      <c r="G185" s="188"/>
      <c r="H185" s="188" t="s">
        <v>962</v>
      </c>
      <c r="I185" s="188" t="s">
        <v>886</v>
      </c>
      <c r="J185" s="188">
        <v>50</v>
      </c>
      <c r="K185" s="232"/>
    </row>
    <row r="186" spans="2:11" customFormat="1" ht="15" customHeight="1">
      <c r="B186" s="211"/>
      <c r="C186" s="188" t="s">
        <v>963</v>
      </c>
      <c r="D186" s="188"/>
      <c r="E186" s="188"/>
      <c r="F186" s="209" t="s">
        <v>890</v>
      </c>
      <c r="G186" s="188"/>
      <c r="H186" s="188" t="s">
        <v>964</v>
      </c>
      <c r="I186" s="188" t="s">
        <v>965</v>
      </c>
      <c r="J186" s="188"/>
      <c r="K186" s="232"/>
    </row>
    <row r="187" spans="2:11" customFormat="1" ht="15" customHeight="1">
      <c r="B187" s="211"/>
      <c r="C187" s="188" t="s">
        <v>966</v>
      </c>
      <c r="D187" s="188"/>
      <c r="E187" s="188"/>
      <c r="F187" s="209" t="s">
        <v>890</v>
      </c>
      <c r="G187" s="188"/>
      <c r="H187" s="188" t="s">
        <v>967</v>
      </c>
      <c r="I187" s="188" t="s">
        <v>965</v>
      </c>
      <c r="J187" s="188"/>
      <c r="K187" s="232"/>
    </row>
    <row r="188" spans="2:11" customFormat="1" ht="15" customHeight="1">
      <c r="B188" s="211"/>
      <c r="C188" s="188" t="s">
        <v>968</v>
      </c>
      <c r="D188" s="188"/>
      <c r="E188" s="188"/>
      <c r="F188" s="209" t="s">
        <v>890</v>
      </c>
      <c r="G188" s="188"/>
      <c r="H188" s="188" t="s">
        <v>969</v>
      </c>
      <c r="I188" s="188" t="s">
        <v>965</v>
      </c>
      <c r="J188" s="188"/>
      <c r="K188" s="232"/>
    </row>
    <row r="189" spans="2:11" customFormat="1" ht="15" customHeight="1">
      <c r="B189" s="211"/>
      <c r="C189" s="245" t="s">
        <v>970</v>
      </c>
      <c r="D189" s="188"/>
      <c r="E189" s="188"/>
      <c r="F189" s="209" t="s">
        <v>890</v>
      </c>
      <c r="G189" s="188"/>
      <c r="H189" s="188" t="s">
        <v>971</v>
      </c>
      <c r="I189" s="188" t="s">
        <v>972</v>
      </c>
      <c r="J189" s="246" t="s">
        <v>973</v>
      </c>
      <c r="K189" s="232"/>
    </row>
    <row r="190" spans="2:11" customFormat="1" ht="15" customHeight="1">
      <c r="B190" s="211"/>
      <c r="C190" s="245" t="s">
        <v>42</v>
      </c>
      <c r="D190" s="188"/>
      <c r="E190" s="188"/>
      <c r="F190" s="209" t="s">
        <v>884</v>
      </c>
      <c r="G190" s="188"/>
      <c r="H190" s="185" t="s">
        <v>974</v>
      </c>
      <c r="I190" s="188" t="s">
        <v>975</v>
      </c>
      <c r="J190" s="188"/>
      <c r="K190" s="232"/>
    </row>
    <row r="191" spans="2:11" customFormat="1" ht="15" customHeight="1">
      <c r="B191" s="211"/>
      <c r="C191" s="245" t="s">
        <v>976</v>
      </c>
      <c r="D191" s="188"/>
      <c r="E191" s="188"/>
      <c r="F191" s="209" t="s">
        <v>884</v>
      </c>
      <c r="G191" s="188"/>
      <c r="H191" s="188" t="s">
        <v>977</v>
      </c>
      <c r="I191" s="188" t="s">
        <v>919</v>
      </c>
      <c r="J191" s="188"/>
      <c r="K191" s="232"/>
    </row>
    <row r="192" spans="2:11" customFormat="1" ht="15" customHeight="1">
      <c r="B192" s="211"/>
      <c r="C192" s="245" t="s">
        <v>978</v>
      </c>
      <c r="D192" s="188"/>
      <c r="E192" s="188"/>
      <c r="F192" s="209" t="s">
        <v>884</v>
      </c>
      <c r="G192" s="188"/>
      <c r="H192" s="188" t="s">
        <v>979</v>
      </c>
      <c r="I192" s="188" t="s">
        <v>919</v>
      </c>
      <c r="J192" s="188"/>
      <c r="K192" s="232"/>
    </row>
    <row r="193" spans="2:11" customFormat="1" ht="15" customHeight="1">
      <c r="B193" s="211"/>
      <c r="C193" s="245" t="s">
        <v>980</v>
      </c>
      <c r="D193" s="188"/>
      <c r="E193" s="188"/>
      <c r="F193" s="209" t="s">
        <v>890</v>
      </c>
      <c r="G193" s="188"/>
      <c r="H193" s="188" t="s">
        <v>981</v>
      </c>
      <c r="I193" s="188" t="s">
        <v>919</v>
      </c>
      <c r="J193" s="188"/>
      <c r="K193" s="232"/>
    </row>
    <row r="194" spans="2:11" customFormat="1" ht="15" customHeight="1">
      <c r="B194" s="238"/>
      <c r="C194" s="247"/>
      <c r="D194" s="218"/>
      <c r="E194" s="218"/>
      <c r="F194" s="218"/>
      <c r="G194" s="218"/>
      <c r="H194" s="218"/>
      <c r="I194" s="218"/>
      <c r="J194" s="218"/>
      <c r="K194" s="239"/>
    </row>
    <row r="195" spans="2:11" customFormat="1" ht="18.75" customHeight="1">
      <c r="B195" s="220"/>
      <c r="C195" s="230"/>
      <c r="D195" s="230"/>
      <c r="E195" s="230"/>
      <c r="F195" s="240"/>
      <c r="G195" s="230"/>
      <c r="H195" s="230"/>
      <c r="I195" s="230"/>
      <c r="J195" s="230"/>
      <c r="K195" s="220"/>
    </row>
    <row r="196" spans="2:11" customFormat="1" ht="18.75" customHeight="1">
      <c r="B196" s="220"/>
      <c r="C196" s="230"/>
      <c r="D196" s="230"/>
      <c r="E196" s="230"/>
      <c r="F196" s="240"/>
      <c r="G196" s="230"/>
      <c r="H196" s="230"/>
      <c r="I196" s="230"/>
      <c r="J196" s="230"/>
      <c r="K196" s="220"/>
    </row>
    <row r="197" spans="2:11" customFormat="1" ht="18.75" customHeight="1">
      <c r="B197" s="195"/>
      <c r="C197" s="195"/>
      <c r="D197" s="195"/>
      <c r="E197" s="195"/>
      <c r="F197" s="195"/>
      <c r="G197" s="195"/>
      <c r="H197" s="195"/>
      <c r="I197" s="195"/>
      <c r="J197" s="195"/>
      <c r="K197" s="195"/>
    </row>
    <row r="198" spans="2:11" customFormat="1" ht="13.5">
      <c r="B198" s="177"/>
      <c r="C198" s="178"/>
      <c r="D198" s="178"/>
      <c r="E198" s="178"/>
      <c r="F198" s="178"/>
      <c r="G198" s="178"/>
      <c r="H198" s="178"/>
      <c r="I198" s="178"/>
      <c r="J198" s="178"/>
      <c r="K198" s="179"/>
    </row>
    <row r="199" spans="2:11" customFormat="1" ht="21">
      <c r="B199" s="180"/>
      <c r="C199" s="296" t="s">
        <v>982</v>
      </c>
      <c r="D199" s="296"/>
      <c r="E199" s="296"/>
      <c r="F199" s="296"/>
      <c r="G199" s="296"/>
      <c r="H199" s="296"/>
      <c r="I199" s="296"/>
      <c r="J199" s="296"/>
      <c r="K199" s="181"/>
    </row>
    <row r="200" spans="2:11" customFormat="1" ht="25.5" customHeight="1">
      <c r="B200" s="180"/>
      <c r="C200" s="248" t="s">
        <v>983</v>
      </c>
      <c r="D200" s="248"/>
      <c r="E200" s="248"/>
      <c r="F200" s="248" t="s">
        <v>984</v>
      </c>
      <c r="G200" s="249"/>
      <c r="H200" s="297" t="s">
        <v>985</v>
      </c>
      <c r="I200" s="297"/>
      <c r="J200" s="297"/>
      <c r="K200" s="181"/>
    </row>
    <row r="201" spans="2:11" customFormat="1" ht="5.25" customHeight="1">
      <c r="B201" s="211"/>
      <c r="C201" s="206"/>
      <c r="D201" s="206"/>
      <c r="E201" s="206"/>
      <c r="F201" s="206"/>
      <c r="G201" s="230"/>
      <c r="H201" s="206"/>
      <c r="I201" s="206"/>
      <c r="J201" s="206"/>
      <c r="K201" s="232"/>
    </row>
    <row r="202" spans="2:11" customFormat="1" ht="15" customHeight="1">
      <c r="B202" s="211"/>
      <c r="C202" s="188" t="s">
        <v>975</v>
      </c>
      <c r="D202" s="188"/>
      <c r="E202" s="188"/>
      <c r="F202" s="209" t="s">
        <v>43</v>
      </c>
      <c r="G202" s="188"/>
      <c r="H202" s="298" t="s">
        <v>986</v>
      </c>
      <c r="I202" s="298"/>
      <c r="J202" s="298"/>
      <c r="K202" s="232"/>
    </row>
    <row r="203" spans="2:11" customFormat="1" ht="15" customHeight="1">
      <c r="B203" s="211"/>
      <c r="C203" s="188"/>
      <c r="D203" s="188"/>
      <c r="E203" s="188"/>
      <c r="F203" s="209" t="s">
        <v>44</v>
      </c>
      <c r="G203" s="188"/>
      <c r="H203" s="298" t="s">
        <v>987</v>
      </c>
      <c r="I203" s="298"/>
      <c r="J203" s="298"/>
      <c r="K203" s="232"/>
    </row>
    <row r="204" spans="2:11" customFormat="1" ht="15" customHeight="1">
      <c r="B204" s="211"/>
      <c r="C204" s="188"/>
      <c r="D204" s="188"/>
      <c r="E204" s="188"/>
      <c r="F204" s="209" t="s">
        <v>47</v>
      </c>
      <c r="G204" s="188"/>
      <c r="H204" s="298" t="s">
        <v>988</v>
      </c>
      <c r="I204" s="298"/>
      <c r="J204" s="298"/>
      <c r="K204" s="232"/>
    </row>
    <row r="205" spans="2:11" customFormat="1" ht="15" customHeight="1">
      <c r="B205" s="211"/>
      <c r="C205" s="188"/>
      <c r="D205" s="188"/>
      <c r="E205" s="188"/>
      <c r="F205" s="209" t="s">
        <v>45</v>
      </c>
      <c r="G205" s="188"/>
      <c r="H205" s="298" t="s">
        <v>989</v>
      </c>
      <c r="I205" s="298"/>
      <c r="J205" s="298"/>
      <c r="K205" s="232"/>
    </row>
    <row r="206" spans="2:11" customFormat="1" ht="15" customHeight="1">
      <c r="B206" s="211"/>
      <c r="C206" s="188"/>
      <c r="D206" s="188"/>
      <c r="E206" s="188"/>
      <c r="F206" s="209" t="s">
        <v>46</v>
      </c>
      <c r="G206" s="188"/>
      <c r="H206" s="298" t="s">
        <v>990</v>
      </c>
      <c r="I206" s="298"/>
      <c r="J206" s="298"/>
      <c r="K206" s="232"/>
    </row>
    <row r="207" spans="2:11" customFormat="1" ht="15" customHeight="1">
      <c r="B207" s="211"/>
      <c r="C207" s="188"/>
      <c r="D207" s="188"/>
      <c r="E207" s="188"/>
      <c r="F207" s="209"/>
      <c r="G207" s="188"/>
      <c r="H207" s="188"/>
      <c r="I207" s="188"/>
      <c r="J207" s="188"/>
      <c r="K207" s="232"/>
    </row>
    <row r="208" spans="2:11" customFormat="1" ht="15" customHeight="1">
      <c r="B208" s="211"/>
      <c r="C208" s="188" t="s">
        <v>931</v>
      </c>
      <c r="D208" s="188"/>
      <c r="E208" s="188"/>
      <c r="F208" s="209" t="s">
        <v>79</v>
      </c>
      <c r="G208" s="188"/>
      <c r="H208" s="298" t="s">
        <v>991</v>
      </c>
      <c r="I208" s="298"/>
      <c r="J208" s="298"/>
      <c r="K208" s="232"/>
    </row>
    <row r="209" spans="2:11" customFormat="1" ht="15" customHeight="1">
      <c r="B209" s="211"/>
      <c r="C209" s="188"/>
      <c r="D209" s="188"/>
      <c r="E209" s="188"/>
      <c r="F209" s="209" t="s">
        <v>826</v>
      </c>
      <c r="G209" s="188"/>
      <c r="H209" s="298" t="s">
        <v>827</v>
      </c>
      <c r="I209" s="298"/>
      <c r="J209" s="298"/>
      <c r="K209" s="232"/>
    </row>
    <row r="210" spans="2:11" customFormat="1" ht="15" customHeight="1">
      <c r="B210" s="211"/>
      <c r="C210" s="188"/>
      <c r="D210" s="188"/>
      <c r="E210" s="188"/>
      <c r="F210" s="209" t="s">
        <v>824</v>
      </c>
      <c r="G210" s="188"/>
      <c r="H210" s="298" t="s">
        <v>992</v>
      </c>
      <c r="I210" s="298"/>
      <c r="J210" s="298"/>
      <c r="K210" s="232"/>
    </row>
    <row r="211" spans="2:11" customFormat="1" ht="15" customHeight="1">
      <c r="B211" s="250"/>
      <c r="C211" s="188"/>
      <c r="D211" s="188"/>
      <c r="E211" s="188"/>
      <c r="F211" s="209" t="s">
        <v>828</v>
      </c>
      <c r="G211" s="245"/>
      <c r="H211" s="299" t="s">
        <v>829</v>
      </c>
      <c r="I211" s="299"/>
      <c r="J211" s="299"/>
      <c r="K211" s="251"/>
    </row>
    <row r="212" spans="2:11" customFormat="1" ht="15" customHeight="1">
      <c r="B212" s="250"/>
      <c r="C212" s="188"/>
      <c r="D212" s="188"/>
      <c r="E212" s="188"/>
      <c r="F212" s="209" t="s">
        <v>830</v>
      </c>
      <c r="G212" s="245"/>
      <c r="H212" s="299" t="s">
        <v>993</v>
      </c>
      <c r="I212" s="299"/>
      <c r="J212" s="299"/>
      <c r="K212" s="251"/>
    </row>
    <row r="213" spans="2:11" customFormat="1" ht="15" customHeight="1">
      <c r="B213" s="250"/>
      <c r="C213" s="188"/>
      <c r="D213" s="188"/>
      <c r="E213" s="188"/>
      <c r="F213" s="209"/>
      <c r="G213" s="245"/>
      <c r="H213" s="236"/>
      <c r="I213" s="236"/>
      <c r="J213" s="236"/>
      <c r="K213" s="251"/>
    </row>
    <row r="214" spans="2:11" customFormat="1" ht="15" customHeight="1">
      <c r="B214" s="250"/>
      <c r="C214" s="188" t="s">
        <v>955</v>
      </c>
      <c r="D214" s="188"/>
      <c r="E214" s="188"/>
      <c r="F214" s="209">
        <v>1</v>
      </c>
      <c r="G214" s="245"/>
      <c r="H214" s="299" t="s">
        <v>994</v>
      </c>
      <c r="I214" s="299"/>
      <c r="J214" s="299"/>
      <c r="K214" s="251"/>
    </row>
    <row r="215" spans="2:11" customFormat="1" ht="15" customHeight="1">
      <c r="B215" s="250"/>
      <c r="C215" s="188"/>
      <c r="D215" s="188"/>
      <c r="E215" s="188"/>
      <c r="F215" s="209">
        <v>2</v>
      </c>
      <c r="G215" s="245"/>
      <c r="H215" s="299" t="s">
        <v>995</v>
      </c>
      <c r="I215" s="299"/>
      <c r="J215" s="299"/>
      <c r="K215" s="251"/>
    </row>
    <row r="216" spans="2:11" customFormat="1" ht="15" customHeight="1">
      <c r="B216" s="250"/>
      <c r="C216" s="188"/>
      <c r="D216" s="188"/>
      <c r="E216" s="188"/>
      <c r="F216" s="209">
        <v>3</v>
      </c>
      <c r="G216" s="245"/>
      <c r="H216" s="299" t="s">
        <v>996</v>
      </c>
      <c r="I216" s="299"/>
      <c r="J216" s="299"/>
      <c r="K216" s="251"/>
    </row>
    <row r="217" spans="2:11" customFormat="1" ht="15" customHeight="1">
      <c r="B217" s="250"/>
      <c r="C217" s="188"/>
      <c r="D217" s="188"/>
      <c r="E217" s="188"/>
      <c r="F217" s="209">
        <v>4</v>
      </c>
      <c r="G217" s="245"/>
      <c r="H217" s="299" t="s">
        <v>997</v>
      </c>
      <c r="I217" s="299"/>
      <c r="J217" s="299"/>
      <c r="K217" s="251"/>
    </row>
    <row r="218" spans="2:11" customFormat="1" ht="12.75" customHeight="1">
      <c r="B218" s="252"/>
      <c r="C218" s="253"/>
      <c r="D218" s="253"/>
      <c r="E218" s="253"/>
      <c r="F218" s="253"/>
      <c r="G218" s="253"/>
      <c r="H218" s="253"/>
      <c r="I218" s="253"/>
      <c r="J218" s="253"/>
      <c r="K218" s="254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32F7895AC7944ADEC3DD47E37002A" ma:contentTypeVersion="13" ma:contentTypeDescription="Vytvoří nový dokument" ma:contentTypeScope="" ma:versionID="dce25d7f8d41dab2dc186171023720fc">
  <xsd:schema xmlns:xsd="http://www.w3.org/2001/XMLSchema" xmlns:xs="http://www.w3.org/2001/XMLSchema" xmlns:p="http://schemas.microsoft.com/office/2006/metadata/properties" xmlns:ns2="c91e5274-98f8-4e76-b945-27041c7e2977" xmlns:ns3="a6c1633b-c7b8-473b-9625-2333f0dd5214" targetNamespace="http://schemas.microsoft.com/office/2006/metadata/properties" ma:root="true" ma:fieldsID="c776e508a658da5b2708580171134428" ns2:_="" ns3:_="">
    <xsd:import namespace="c91e5274-98f8-4e76-b945-27041c7e2977"/>
    <xsd:import namespace="a6c1633b-c7b8-473b-9625-2333f0dd5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e5274-98f8-4e76-b945-27041c7e2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269da00-8a67-47a4-b635-702b6b564b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1633b-c7b8-473b-9625-2333f0dd521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ca0e15-5b87-4b5f-89cc-05912a1b2db6}" ma:internalName="TaxCatchAll" ma:showField="CatchAllData" ma:web="a6c1633b-c7b8-473b-9625-2333f0dd52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F928FD-4ED0-41E6-B693-AB5F4B48B9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F0A8B1-7B96-4DF1-BA52-D558692A38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1e5274-98f8-4e76-b945-27041c7e2977"/>
    <ds:schemaRef ds:uri="a6c1633b-c7b8-473b-9625-2333f0dd52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SO 101 - Komunikace a zpe...</vt:lpstr>
      <vt:lpstr>Pokyny pro vyplnění</vt:lpstr>
      <vt:lpstr>'Rekapitulace stavby'!Názvy_tisku</vt:lpstr>
      <vt:lpstr>'SO 101 - Komunikace a zpe...'!Názvy_tisku</vt:lpstr>
      <vt:lpstr>'Pokyny pro vyplnění'!Oblast_tisku</vt:lpstr>
      <vt:lpstr>'Rekapitulace stavby'!Oblast_tisku</vt:lpstr>
      <vt:lpstr>'SO 101 - Komunikace a zpe...'!Oblast_tisku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DESKTOP-R19VL48\Jára</dc:creator>
  <cp:lastModifiedBy>Jan Martínek</cp:lastModifiedBy>
  <dcterms:created xsi:type="dcterms:W3CDTF">2023-09-25T11:59:02Z</dcterms:created>
  <dcterms:modified xsi:type="dcterms:W3CDTF">2024-03-27T09:07:15Z</dcterms:modified>
</cp:coreProperties>
</file>